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роект бюджета на 2025г\"/>
    </mc:Choice>
  </mc:AlternateContent>
  <bookViews>
    <workbookView xWindow="0" yWindow="0" windowWidth="24000" windowHeight="9795" firstSheet="2" activeTab="3"/>
  </bookViews>
  <sheets>
    <sheet name="Лист1" sheetId="2" state="hidden" r:id="rId1"/>
    <sheet name="Лист2" sheetId="4" state="hidden" r:id="rId2"/>
    <sheet name="Оценка (2)" sheetId="3" r:id="rId3"/>
    <sheet name="Лист3" sheetId="5" r:id="rId4"/>
  </sheets>
  <externalReferences>
    <externalReference r:id="rId5"/>
  </externalReferences>
  <definedNames>
    <definedName name="_xlnm.Print_Area" localSheetId="2">'Оценка (2)'!$A$1:$F$41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4" i="5"/>
  <c r="F5" i="5"/>
  <c r="F6" i="5"/>
  <c r="F7" i="5"/>
  <c r="F8" i="5"/>
  <c r="F4" i="5"/>
  <c r="D5" i="5"/>
  <c r="D6" i="5"/>
  <c r="D7" i="5"/>
  <c r="D8" i="5"/>
  <c r="D9" i="5"/>
  <c r="D4" i="5"/>
  <c r="C17" i="3" l="1"/>
  <c r="C11" i="3"/>
  <c r="C24" i="3"/>
  <c r="D24" i="3"/>
  <c r="E24" i="3" s="1"/>
  <c r="B24" i="3"/>
  <c r="B35" i="3"/>
  <c r="C18" i="3" l="1"/>
  <c r="F4" i="3"/>
  <c r="D17" i="3"/>
  <c r="E5" i="3"/>
  <c r="E6" i="3"/>
  <c r="E7" i="3"/>
  <c r="E8" i="3"/>
  <c r="E9" i="3"/>
  <c r="E10" i="3"/>
  <c r="E13" i="3"/>
  <c r="E14" i="3"/>
  <c r="E15" i="3"/>
  <c r="E16" i="3"/>
  <c r="E17" i="3"/>
  <c r="E19" i="3"/>
  <c r="E21" i="3"/>
  <c r="E22" i="3"/>
  <c r="E23" i="3"/>
  <c r="E27" i="3"/>
  <c r="E28" i="3"/>
  <c r="E29" i="3"/>
  <c r="E30" i="3"/>
  <c r="E32" i="3"/>
  <c r="E34" i="3"/>
  <c r="E35" i="3"/>
  <c r="E37" i="3"/>
  <c r="E39" i="3"/>
  <c r="E4" i="3"/>
  <c r="H9" i="5" l="1"/>
  <c r="C38" i="3"/>
  <c r="D38" i="3"/>
  <c r="B38" i="3"/>
  <c r="C36" i="3"/>
  <c r="D36" i="3"/>
  <c r="B36" i="3"/>
  <c r="C33" i="3"/>
  <c r="D33" i="3"/>
  <c r="B33" i="3"/>
  <c r="B31" i="3"/>
  <c r="C31" i="3"/>
  <c r="D31" i="3"/>
  <c r="C26" i="3"/>
  <c r="D26" i="3"/>
  <c r="B26" i="3"/>
  <c r="F35" i="3"/>
  <c r="F36" i="3"/>
  <c r="F37" i="3"/>
  <c r="F38" i="3"/>
  <c r="F39" i="3"/>
  <c r="F34" i="3"/>
  <c r="F32" i="3"/>
  <c r="F30" i="3"/>
  <c r="F29" i="3"/>
  <c r="F28" i="3"/>
  <c r="F27" i="3"/>
  <c r="E26" i="3" l="1"/>
  <c r="E38" i="3"/>
  <c r="E36" i="3"/>
  <c r="F33" i="3"/>
  <c r="E33" i="3"/>
  <c r="F31" i="3"/>
  <c r="E31" i="3"/>
  <c r="B40" i="3"/>
  <c r="F26" i="3"/>
  <c r="C40" i="3"/>
  <c r="D40" i="3"/>
  <c r="F21" i="3"/>
  <c r="F22" i="3"/>
  <c r="F23" i="3"/>
  <c r="F19" i="3"/>
  <c r="F24" i="3" l="1"/>
  <c r="F40" i="3"/>
  <c r="E40" i="3"/>
  <c r="A19" i="3"/>
  <c r="D11" i="3" l="1"/>
  <c r="D18" i="3" s="1"/>
  <c r="F15" i="3"/>
  <c r="F16" i="3"/>
  <c r="F5" i="3"/>
  <c r="F6" i="3"/>
  <c r="F7" i="3"/>
  <c r="F8" i="3"/>
  <c r="F17" i="3" l="1"/>
  <c r="F11" i="3"/>
  <c r="C16" i="4"/>
  <c r="D16" i="4"/>
  <c r="B16" i="4"/>
  <c r="B19" i="4"/>
  <c r="B17" i="4"/>
  <c r="C17" i="4"/>
  <c r="L4" i="4"/>
  <c r="K5" i="4"/>
  <c r="K6" i="4"/>
  <c r="K7" i="4"/>
  <c r="K8" i="4"/>
  <c r="K9" i="4"/>
  <c r="K4" i="4"/>
  <c r="C9" i="4"/>
  <c r="E11" i="3" l="1"/>
  <c r="I5" i="4"/>
  <c r="I6" i="4"/>
  <c r="I7" i="4"/>
  <c r="I8" i="4"/>
  <c r="I9" i="4"/>
  <c r="I4" i="4"/>
  <c r="G5" i="4"/>
  <c r="G6" i="4"/>
  <c r="G7" i="4"/>
  <c r="G8" i="4"/>
  <c r="G9" i="4"/>
  <c r="G4" i="4"/>
  <c r="E5" i="4"/>
  <c r="E6" i="4"/>
  <c r="E7" i="4"/>
  <c r="E8" i="4"/>
  <c r="E9" i="4"/>
  <c r="E4" i="4"/>
  <c r="C25" i="3" l="1"/>
  <c r="C41" i="3" s="1"/>
  <c r="E18" i="3"/>
  <c r="A23" i="3"/>
  <c r="A22" i="3"/>
  <c r="B17" i="3"/>
  <c r="B11" i="3"/>
  <c r="B18" i="3" l="1"/>
  <c r="F18" i="3"/>
  <c r="F25" i="3" s="1"/>
  <c r="F41" i="3" s="1"/>
  <c r="D25" i="3"/>
  <c r="B25" i="3"/>
  <c r="B41" i="3" s="1"/>
  <c r="L11" i="2"/>
  <c r="L2" i="2" s="1"/>
  <c r="K6" i="2"/>
  <c r="L3" i="2"/>
  <c r="L4" i="2"/>
  <c r="L5" i="2"/>
  <c r="L6" i="2"/>
  <c r="L7" i="2"/>
  <c r="L8" i="2"/>
  <c r="L9" i="2"/>
  <c r="L10" i="2"/>
  <c r="L13" i="2"/>
  <c r="L14" i="2"/>
  <c r="L15" i="2"/>
  <c r="L16" i="2"/>
  <c r="L17" i="2"/>
  <c r="J3" i="2"/>
  <c r="J4" i="2"/>
  <c r="J5" i="2"/>
  <c r="J6" i="2"/>
  <c r="J7" i="2"/>
  <c r="K7" i="2" s="1"/>
  <c r="J8" i="2"/>
  <c r="J9" i="2"/>
  <c r="K9" i="2" s="1"/>
  <c r="J10" i="2"/>
  <c r="J11" i="2"/>
  <c r="K11" i="2" s="1"/>
  <c r="J12" i="2"/>
  <c r="J13" i="2"/>
  <c r="K13" i="2" s="1"/>
  <c r="J14" i="2"/>
  <c r="J15" i="2"/>
  <c r="J16" i="2"/>
  <c r="J17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2" i="2"/>
  <c r="P16" i="2"/>
  <c r="O16" i="2"/>
  <c r="P14" i="2"/>
  <c r="O14" i="2"/>
  <c r="P11" i="2"/>
  <c r="O11" i="2"/>
  <c r="P9" i="2"/>
  <c r="O9" i="2"/>
  <c r="P3" i="2"/>
  <c r="O3" i="2"/>
  <c r="P2" i="2"/>
  <c r="O2" i="2"/>
  <c r="K17" i="2"/>
  <c r="K16" i="2"/>
  <c r="K15" i="2"/>
  <c r="K14" i="2" s="1"/>
  <c r="K12" i="2"/>
  <c r="K10" i="2"/>
  <c r="K8" i="2"/>
  <c r="K5" i="2"/>
  <c r="K4" i="2"/>
  <c r="K3" i="2"/>
  <c r="D41" i="3" l="1"/>
  <c r="E41" i="3" s="1"/>
  <c r="E25" i="3"/>
  <c r="K2" i="2"/>
  <c r="D5" i="2"/>
  <c r="D2" i="2"/>
  <c r="D11" i="2"/>
  <c r="D16" i="2"/>
  <c r="D14" i="2"/>
  <c r="D15" i="2"/>
  <c r="D12" i="2"/>
  <c r="D4" i="2"/>
  <c r="D6" i="2"/>
  <c r="D7" i="2"/>
  <c r="D8" i="2"/>
  <c r="D9" i="2"/>
  <c r="D3" i="2"/>
  <c r="C11" i="2"/>
  <c r="E11" i="2"/>
  <c r="B11" i="2"/>
  <c r="C2" i="2"/>
  <c r="C16" i="2" s="1"/>
  <c r="E2" i="2"/>
  <c r="B2" i="2"/>
  <c r="B16" i="2" s="1"/>
  <c r="E16" i="2" l="1"/>
</calcChain>
</file>

<file path=xl/sharedStrings.xml><?xml version="1.0" encoding="utf-8"?>
<sst xmlns="http://schemas.openxmlformats.org/spreadsheetml/2006/main" count="141" uniqueCount="85">
  <si>
    <t>Акцизы по подакцизным товарам</t>
  </si>
  <si>
    <t>Налог на доходы физических лиц</t>
  </si>
  <si>
    <t>Единый сельскохозяйственный налог</t>
  </si>
  <si>
    <t>Земельный налог</t>
  </si>
  <si>
    <t>Безвозмездные поступления</t>
  </si>
  <si>
    <t>Общегосударственные вопросы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</si>
  <si>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</si>
  <si>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</si>
  <si>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</si>
  <si>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</si>
  <si>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</si>
  <si>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</si>
  <si>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ВСЕГО РАСХОДОВ</t>
  </si>
  <si>
    <t>Наименование дохода</t>
  </si>
  <si>
    <t>Утверждено на 2022 год(тыс.руб)</t>
  </si>
  <si>
    <t>Исполнено за 9 мес.2022 года (тыс.руб)</t>
  </si>
  <si>
    <t> Ожидаемое исполнение за 2022 год</t>
  </si>
  <si>
    <t>Налоговые и неналоговые доходы</t>
  </si>
  <si>
    <t>Налог на имущество</t>
  </si>
  <si>
    <t>Госпошлина</t>
  </si>
  <si>
    <t>Доходы от реализации иного имущества</t>
  </si>
  <si>
    <t>Инициативные платежи</t>
  </si>
  <si>
    <t>Дотации из бюджетов муниципальных районов</t>
  </si>
  <si>
    <t>Прочие субсидии бюджетам сельских поселений</t>
  </si>
  <si>
    <t>Субвенции бюджетам поселений на осуществление первичного воинского учета на территориях ,где отсутствуют военные комиссариаты</t>
  </si>
  <si>
    <t>Иные межбюджетные трансферты</t>
  </si>
  <si>
    <t>Итого доходов</t>
  </si>
  <si>
    <t>% исполнения к году</t>
  </si>
  <si>
    <t>Показатель</t>
  </si>
  <si>
    <t>Ожидаемое исполнение 2022 год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</si>
  <si>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</si>
  <si>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</si>
  <si>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проведения выборов и референдумов</t>
  </si>
  <si>
    <t>Резервные фонды</t>
  </si>
  <si>
    <t>Дорожное хозяйство (дорожные фонды)</t>
  </si>
  <si>
    <t>Благоустройство</t>
  </si>
  <si>
    <t>Социальная политика</t>
  </si>
  <si>
    <t>Пенсионное обеспечение</t>
  </si>
  <si>
    <t>АДМИНИСТРАЦИЯ   МАЛОКИЛЬМЕЗСКОГО СЕЛЬСКОГО ПОСЕЛЕНИЯ</t>
  </si>
  <si>
    <t>Наименование доходного источника</t>
  </si>
  <si>
    <t>Ожидаемое исполнение за год</t>
  </si>
  <si>
    <t>Налог на имущество физических лиц</t>
  </si>
  <si>
    <t>с организаций</t>
  </si>
  <si>
    <t>с физ.лиц</t>
  </si>
  <si>
    <t>Итого налоговых доходов</t>
  </si>
  <si>
    <t>Государственная пошлина</t>
  </si>
  <si>
    <t xml:space="preserve">Прочие доходы от использования имущества </t>
  </si>
  <si>
    <t>Доходы от реализации имущества</t>
  </si>
  <si>
    <t>Средства самообложения граждан</t>
  </si>
  <si>
    <t>Итого неналоговых доходов</t>
  </si>
  <si>
    <t>ИТОГО собственных доходов</t>
  </si>
  <si>
    <t>ВСЕГО ДОХОДОВ</t>
  </si>
  <si>
    <t>Услуги связи</t>
  </si>
  <si>
    <t>Увеличение стоимости горюче-смазочных материалов (ГСМ)</t>
  </si>
  <si>
    <t>Увеличение стоимости горюче-смазочных материалов (дрова)</t>
  </si>
  <si>
    <t>Наименование</t>
  </si>
  <si>
    <t>Раздел</t>
  </si>
  <si>
    <t>2024 год</t>
  </si>
  <si>
    <t>2025 год</t>
  </si>
  <si>
    <t>2026 год</t>
  </si>
  <si>
    <t>сумма</t>
  </si>
  <si>
    <t xml:space="preserve">% </t>
  </si>
  <si>
    <t>%</t>
  </si>
  <si>
    <t xml:space="preserve">Общегосударственные вопросы </t>
  </si>
  <si>
    <t>2023год</t>
  </si>
  <si>
    <t>2024 г</t>
  </si>
  <si>
    <t>2025 г</t>
  </si>
  <si>
    <t>Расходы всего:</t>
  </si>
  <si>
    <t>Заработная плата с отчислениями</t>
  </si>
  <si>
    <t>Коммунальные услуги (электроэнергия, вывоз мусора)</t>
  </si>
  <si>
    <t>Услуги по содержанию имущества (заправка и ремонт картриджа, обслуживание системы автоматической пожарной сигнализации)</t>
  </si>
  <si>
    <t>Прочие услуги (распиловка, расколка и укладка дров, изготовление ЭЦП, диспансеризация муниципальных служащих)</t>
  </si>
  <si>
    <t>Увеличение стоимости прочих оборотных запасов (материалов)</t>
  </si>
  <si>
    <t>Прочие расходы (налоги, пошлины, сборы, штрафы, пени)</t>
  </si>
  <si>
    <t>2026 г.</t>
  </si>
  <si>
    <t>тыс.руб</t>
  </si>
  <si>
    <t>-</t>
  </si>
  <si>
    <t xml:space="preserve"> Дотации (гранты) бюджетам  сельских поселений за достижение показателей деятельности органов местного самоуправления</t>
  </si>
  <si>
    <t>Дефицит/профицит</t>
  </si>
  <si>
    <t>Оценка ожидаемого исполнения бюджета за 2025 год</t>
  </si>
  <si>
    <t>Утверждено в бюджете на 2025 год (первоначаль-ный план)</t>
  </si>
  <si>
    <t>Исполнение на 01.10.2025г</t>
  </si>
  <si>
    <t>Уточненный бюджет (Решением Думы )</t>
  </si>
  <si>
    <t>Прочие доходы от компенсации затрат бюджетов сельских поселений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</si>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</sst>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0" fillId="0" borderId="0" xfId="0" applyNumberFormat="1"/>
    <xf numFmtId="11" fontId="6" fillId="0" borderId="1" xfId="0" applyNumberFormat="1" applyFont="1" applyBorder="1" applyAlignment="1">
      <alignment wrapText="1"/>
    </xf>
    <xf numFmtId="11" fontId="7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right" wrapText="1"/>
    </xf>
    <xf numFmtId="165" fontId="1" fillId="0" borderId="1" xfId="0" applyNumberFormat="1" applyFont="1" applyBorder="1"/>
    <xf numFmtId="165" fontId="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1" fontId="10" fillId="0" borderId="0" xfId="0" applyNumberFormat="1" applyFont="1"/>
    <xf numFmtId="0" fontId="0" fillId="0" borderId="0" xfId="0" applyFont="1"/>
    <xf numFmtId="1" fontId="0" fillId="0" borderId="0" xfId="0" applyNumberFormat="1"/>
    <xf numFmtId="0" fontId="11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" fillId="0" borderId="0" xfId="0" applyFont="1"/>
    <xf numFmtId="0" fontId="1" fillId="0" borderId="10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16" fillId="0" borderId="1" xfId="0" applyFont="1" applyBorder="1" applyAlignment="1">
      <alignment horizontal="left" indent="1"/>
    </xf>
    <xf numFmtId="164" fontId="17" fillId="0" borderId="1" xfId="0" applyNumberFormat="1" applyFont="1" applyBorder="1" applyAlignment="1">
      <alignment horizontal="right"/>
    </xf>
    <xf numFmtId="0" fontId="8" fillId="0" borderId="1" xfId="0" applyFont="1" applyBorder="1"/>
    <xf numFmtId="164" fontId="8" fillId="0" borderId="1" xfId="0" applyNumberFormat="1" applyFont="1" applyBorder="1"/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8" fillId="0" borderId="10" xfId="0" applyFont="1" applyBorder="1" applyAlignment="1">
      <alignment vertical="top"/>
    </xf>
    <xf numFmtId="0" fontId="3" fillId="0" borderId="0" xfId="0" applyFont="1"/>
    <xf numFmtId="11" fontId="19" fillId="0" borderId="1" xfId="0" applyNumberFormat="1" applyFont="1" applyBorder="1" applyAlignment="1">
      <alignment wrapText="1"/>
    </xf>
    <xf numFmtId="11" fontId="20" fillId="0" borderId="1" xfId="0" applyNumberFormat="1" applyFont="1" applyBorder="1" applyAlignment="1">
      <alignment wrapText="1"/>
    </xf>
    <xf numFmtId="0" fontId="0" fillId="5" borderId="0" xfId="0" applyFill="1"/>
    <xf numFmtId="0" fontId="0" fillId="0" borderId="1" xfId="0" applyBorder="1"/>
    <xf numFmtId="0" fontId="0" fillId="5" borderId="1" xfId="0" applyFill="1" applyBorder="1"/>
    <xf numFmtId="164" fontId="0" fillId="5" borderId="1" xfId="0" applyNumberFormat="1" applyFill="1" applyBorder="1"/>
    <xf numFmtId="164" fontId="8" fillId="4" borderId="1" xfId="0" applyNumberFormat="1" applyFont="1" applyFill="1" applyBorder="1"/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164" fontId="21" fillId="0" borderId="17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8;&#1086;&#1077;&#1082;&#1090;%20&#1073;&#1102;&#1076;&#1078;&#1077;&#1090;&#1072;%20&#1085;&#1072;%202024&#1075;/&#1054;&#1094;&#1077;&#1085;&#1082;&#1072;%20&#1080;&#1089;&#1087;&#1086;&#1083;&#1085;&#1077;&#1085;&#1077;&#108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ценка"/>
      <sheetName val="Аналитич.таб."/>
      <sheetName val="Лист1"/>
      <sheetName val="Оценка (2)"/>
      <sheetName val="к поясн.записке"/>
    </sheetNames>
    <sheetDataSet>
      <sheetData sheetId="0" refreshError="1"/>
      <sheetData sheetId="1" refreshError="1">
        <row r="20">
          <cell r="B20" t="str">
            <v>Дотации бюджетам сельских поселений на выравнивание бюджетной обеспеченности из бюджетов муниципальных районов</v>
          </cell>
        </row>
        <row r="23">
          <cell r="B23" t="str">
            <v>Субвенции бюджетам поселений на осуществление полномочий по первичному воинскому учету на территориях, где отсутствуют военные комиссариаты</v>
          </cell>
        </row>
        <row r="25">
          <cell r="B25" t="str">
            <v>Прочие межбюджетные трансферты передаваемые бюджетам сельских поселений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G1" workbookViewId="0">
      <selection activeCell="O17" sqref="O17"/>
    </sheetView>
  </sheetViews>
  <sheetFormatPr defaultRowHeight="12.75" x14ac:dyDescent="0.2"/>
  <cols>
    <col min="1" max="1" width="43" customWidth="1"/>
    <col min="4" max="4" width="13.140625" bestFit="1" customWidth="1"/>
    <col min="8" max="8" width="28.85546875" customWidth="1"/>
    <col min="9" max="10" width="10.28515625" bestFit="1" customWidth="1"/>
    <col min="11" max="11" width="9.28515625" bestFit="1" customWidth="1"/>
    <col min="12" max="12" width="11.85546875" bestFit="1" customWidth="1"/>
  </cols>
  <sheetData>
    <row r="1" spans="1:16" ht="94.5" x14ac:dyDescent="0.2">
      <c r="A1" s="5" t="s">
        <v>13</v>
      </c>
      <c r="B1" s="6" t="s">
        <v>14</v>
      </c>
      <c r="C1" s="6" t="s">
        <v>15</v>
      </c>
      <c r="D1" s="6" t="s">
        <v>27</v>
      </c>
      <c r="E1" s="7" t="s">
        <v>16</v>
      </c>
      <c r="H1" s="21" t="s">
        <v>28</v>
      </c>
      <c r="I1" s="22" t="s">
        <v>14</v>
      </c>
      <c r="J1" s="23" t="s">
        <v>15</v>
      </c>
      <c r="K1" s="24" t="s">
        <v>27</v>
      </c>
      <c r="L1" s="24" t="s">
        <v>29</v>
      </c>
      <c r="O1" s="22" t="s">
        <v>14</v>
      </c>
      <c r="P1" s="23" t="s">
        <v>15</v>
      </c>
    </row>
    <row r="2" spans="1:16" ht="15.75" x14ac:dyDescent="0.2">
      <c r="A2" s="8" t="s">
        <v>17</v>
      </c>
      <c r="B2" s="2">
        <f>SUM(B3:B10)</f>
        <v>1027.6000000000001</v>
      </c>
      <c r="C2" s="2">
        <f t="shared" ref="C2:E2" si="0">SUM(C3:C10)</f>
        <v>500.56699999999995</v>
      </c>
      <c r="D2" s="3">
        <f>C2/B2*100</f>
        <v>48.712242117555462</v>
      </c>
      <c r="E2" s="9">
        <f t="shared" si="0"/>
        <v>823.3</v>
      </c>
      <c r="H2" s="17" t="s">
        <v>12</v>
      </c>
      <c r="I2" s="25">
        <f>O2/1000</f>
        <v>2790.3</v>
      </c>
      <c r="J2" s="25">
        <f>P2/1000</f>
        <v>1879.2330599999998</v>
      </c>
      <c r="K2" s="26">
        <f t="shared" ref="K2:K15" si="1">J2/I2*100</f>
        <v>67.348781851413818</v>
      </c>
      <c r="L2" s="27">
        <f>L3+L9+L11+L14+L16</f>
        <v>2630.1999999999994</v>
      </c>
      <c r="O2" s="19">
        <f>O3+O9+O11+O14+O16</f>
        <v>2790300</v>
      </c>
      <c r="P2" s="19">
        <f>P3+P9+P11+P14+P16</f>
        <v>1879233.0599999998</v>
      </c>
    </row>
    <row r="3" spans="1:16" ht="15.75" x14ac:dyDescent="0.2">
      <c r="A3" s="10" t="s">
        <v>1</v>
      </c>
      <c r="B3" s="3">
        <v>303.7</v>
      </c>
      <c r="C3" s="3">
        <v>127.001</v>
      </c>
      <c r="D3" s="3">
        <f>C3/B3*100</f>
        <v>41.81791241356602</v>
      </c>
      <c r="E3" s="11">
        <v>180</v>
      </c>
      <c r="F3" s="16"/>
      <c r="H3" s="17" t="s">
        <v>5</v>
      </c>
      <c r="I3" s="25">
        <f t="shared" ref="I3:I17" si="2">O3/1000</f>
        <v>1717.61</v>
      </c>
      <c r="J3" s="25">
        <f t="shared" ref="J3:J17" si="3">P3/1000</f>
        <v>1200.0682899999999</v>
      </c>
      <c r="K3" s="26">
        <f t="shared" si="1"/>
        <v>69.868496923050046</v>
      </c>
      <c r="L3" s="27">
        <f t="shared" ref="L3:L17" si="4">I3</f>
        <v>1717.61</v>
      </c>
      <c r="O3" s="19">
        <f>SUM(O4:O8)</f>
        <v>1717610</v>
      </c>
      <c r="P3" s="19">
        <f>SUM(P4:P8)</f>
        <v>1200068.29</v>
      </c>
    </row>
    <row r="4" spans="1:16" ht="51" x14ac:dyDescent="0.2">
      <c r="A4" s="10" t="s">
        <v>0</v>
      </c>
      <c r="B4" s="4">
        <v>355.3</v>
      </c>
      <c r="C4" s="3">
        <v>306.72500000000002</v>
      </c>
      <c r="D4" s="3">
        <f t="shared" ref="D4:D11" si="5">C4/B4*100</f>
        <v>86.328454826906835</v>
      </c>
      <c r="E4" s="11">
        <v>355.3</v>
      </c>
      <c r="F4" s="16"/>
      <c r="H4" s="18" t="s">
        <v>30</v>
      </c>
      <c r="I4" s="25">
        <f t="shared" si="2"/>
        <v>522.9</v>
      </c>
      <c r="J4" s="25">
        <f t="shared" si="3"/>
        <v>393.03503000000001</v>
      </c>
      <c r="K4" s="26">
        <f t="shared" si="1"/>
        <v>75.164473130617722</v>
      </c>
      <c r="L4" s="27">
        <f t="shared" si="4"/>
        <v>522.9</v>
      </c>
      <c r="O4" s="20">
        <v>522900</v>
      </c>
      <c r="P4" s="20">
        <v>393035.03</v>
      </c>
    </row>
    <row r="5" spans="1:16" ht="102" x14ac:dyDescent="0.2">
      <c r="A5" s="10" t="s">
        <v>2</v>
      </c>
      <c r="B5" s="4">
        <v>1.5</v>
      </c>
      <c r="C5" s="3">
        <v>6.2220000000000004</v>
      </c>
      <c r="D5" s="3">
        <f t="shared" si="5"/>
        <v>414.80000000000007</v>
      </c>
      <c r="E5" s="11">
        <v>6.2</v>
      </c>
      <c r="F5" s="16"/>
      <c r="H5" s="18" t="s">
        <v>31</v>
      </c>
      <c r="I5" s="25">
        <f t="shared" si="2"/>
        <v>1156.96</v>
      </c>
      <c r="J5" s="25">
        <f t="shared" si="3"/>
        <v>770.31525999999997</v>
      </c>
      <c r="K5" s="26">
        <f t="shared" si="1"/>
        <v>66.580976006084896</v>
      </c>
      <c r="L5" s="27">
        <f t="shared" si="4"/>
        <v>1156.96</v>
      </c>
      <c r="O5" s="20">
        <v>1156960</v>
      </c>
      <c r="P5" s="20">
        <v>770315.26</v>
      </c>
    </row>
    <row r="6" spans="1:16" ht="25.5" x14ac:dyDescent="0.2">
      <c r="A6" s="10" t="s">
        <v>18</v>
      </c>
      <c r="B6" s="4">
        <v>65</v>
      </c>
      <c r="C6" s="3">
        <v>12.96</v>
      </c>
      <c r="D6" s="3">
        <f t="shared" si="5"/>
        <v>19.938461538461542</v>
      </c>
      <c r="E6" s="11">
        <v>65</v>
      </c>
      <c r="F6" s="16"/>
      <c r="H6" s="18" t="s">
        <v>32</v>
      </c>
      <c r="I6" s="25">
        <f t="shared" si="2"/>
        <v>29.75</v>
      </c>
      <c r="J6" s="25">
        <f t="shared" si="3"/>
        <v>29.75</v>
      </c>
      <c r="K6" s="26">
        <f t="shared" si="1"/>
        <v>100</v>
      </c>
      <c r="L6" s="27">
        <f t="shared" si="4"/>
        <v>29.75</v>
      </c>
      <c r="O6" s="20">
        <v>29750</v>
      </c>
      <c r="P6" s="20">
        <v>29750</v>
      </c>
    </row>
    <row r="7" spans="1:16" ht="15.75" x14ac:dyDescent="0.2">
      <c r="A7" s="10" t="s">
        <v>3</v>
      </c>
      <c r="B7" s="4">
        <v>299.2</v>
      </c>
      <c r="C7" s="3">
        <v>47.658999999999999</v>
      </c>
      <c r="D7" s="3">
        <f t="shared" si="5"/>
        <v>15.928810160427808</v>
      </c>
      <c r="E7" s="11">
        <v>215.8</v>
      </c>
      <c r="F7" s="16"/>
      <c r="H7" s="18" t="s">
        <v>33</v>
      </c>
      <c r="I7" s="25">
        <f t="shared" si="2"/>
        <v>0.5</v>
      </c>
      <c r="J7" s="25">
        <f t="shared" si="3"/>
        <v>0</v>
      </c>
      <c r="K7" s="26">
        <f t="shared" si="1"/>
        <v>0</v>
      </c>
      <c r="L7" s="27">
        <f t="shared" si="4"/>
        <v>0.5</v>
      </c>
      <c r="O7" s="20">
        <v>500</v>
      </c>
      <c r="P7" s="20"/>
    </row>
    <row r="8" spans="1:16" ht="25.5" x14ac:dyDescent="0.2">
      <c r="A8" s="10" t="s">
        <v>19</v>
      </c>
      <c r="B8" s="4">
        <v>1</v>
      </c>
      <c r="C8" s="3"/>
      <c r="D8" s="3">
        <f t="shared" si="5"/>
        <v>0</v>
      </c>
      <c r="E8" s="11">
        <v>1</v>
      </c>
      <c r="F8" s="16"/>
      <c r="H8" s="18" t="s">
        <v>6</v>
      </c>
      <c r="I8" s="25">
        <f t="shared" si="2"/>
        <v>7.5</v>
      </c>
      <c r="J8" s="25">
        <f t="shared" si="3"/>
        <v>6.968</v>
      </c>
      <c r="K8" s="26">
        <f t="shared" si="1"/>
        <v>92.906666666666666</v>
      </c>
      <c r="L8" s="27">
        <f t="shared" si="4"/>
        <v>7.5</v>
      </c>
      <c r="O8" s="20">
        <v>7500</v>
      </c>
      <c r="P8" s="20">
        <v>6968</v>
      </c>
    </row>
    <row r="9" spans="1:16" ht="15.75" x14ac:dyDescent="0.2">
      <c r="A9" s="10" t="s">
        <v>20</v>
      </c>
      <c r="B9" s="4">
        <v>1.9</v>
      </c>
      <c r="C9" s="3"/>
      <c r="D9" s="3">
        <f t="shared" si="5"/>
        <v>0</v>
      </c>
      <c r="E9" s="11">
        <v>0</v>
      </c>
      <c r="F9" s="16"/>
      <c r="H9" s="17" t="s">
        <v>7</v>
      </c>
      <c r="I9" s="25">
        <f t="shared" si="2"/>
        <v>98.3</v>
      </c>
      <c r="J9" s="25">
        <f t="shared" si="3"/>
        <v>58.417660000000005</v>
      </c>
      <c r="K9" s="26">
        <f t="shared" si="1"/>
        <v>59.427934893184144</v>
      </c>
      <c r="L9" s="27">
        <f t="shared" si="4"/>
        <v>98.3</v>
      </c>
      <c r="O9" s="19">
        <f>O10</f>
        <v>98300</v>
      </c>
      <c r="P9" s="19">
        <f>P10</f>
        <v>58417.66</v>
      </c>
    </row>
    <row r="10" spans="1:16" ht="25.5" x14ac:dyDescent="0.2">
      <c r="A10" s="10" t="s">
        <v>21</v>
      </c>
      <c r="B10" s="4"/>
      <c r="C10" s="3"/>
      <c r="D10" s="3"/>
      <c r="E10" s="11"/>
      <c r="F10" s="16"/>
      <c r="H10" s="18" t="s">
        <v>8</v>
      </c>
      <c r="I10" s="25">
        <f t="shared" si="2"/>
        <v>98.3</v>
      </c>
      <c r="J10" s="25">
        <f t="shared" si="3"/>
        <v>58.417660000000005</v>
      </c>
      <c r="K10" s="26">
        <f t="shared" si="1"/>
        <v>59.427934893184144</v>
      </c>
      <c r="L10" s="27">
        <f t="shared" si="4"/>
        <v>98.3</v>
      </c>
      <c r="O10" s="20">
        <v>98300</v>
      </c>
      <c r="P10" s="20">
        <v>58417.66</v>
      </c>
    </row>
    <row r="11" spans="1:16" ht="15.75" x14ac:dyDescent="0.2">
      <c r="A11" s="8" t="s">
        <v>4</v>
      </c>
      <c r="B11" s="1">
        <f>SUM(B12:B15)</f>
        <v>1586.6</v>
      </c>
      <c r="C11" s="2">
        <f t="shared" ref="C11:E11" si="6">SUM(C12:C15)</f>
        <v>1327.537</v>
      </c>
      <c r="D11" s="3">
        <f t="shared" si="5"/>
        <v>83.671813941762267</v>
      </c>
      <c r="E11" s="9">
        <f t="shared" si="6"/>
        <v>1586.6</v>
      </c>
      <c r="F11" s="16"/>
      <c r="H11" s="17" t="s">
        <v>9</v>
      </c>
      <c r="I11" s="25">
        <f t="shared" si="2"/>
        <v>536.29999999999995</v>
      </c>
      <c r="J11" s="25">
        <f t="shared" si="3"/>
        <v>355.58870000000002</v>
      </c>
      <c r="K11" s="26">
        <f t="shared" si="1"/>
        <v>66.304064889054644</v>
      </c>
      <c r="L11" s="27">
        <f>L12+L13</f>
        <v>376.2</v>
      </c>
      <c r="O11" s="19">
        <f>O12+O13</f>
        <v>536300</v>
      </c>
      <c r="P11" s="19">
        <f>P12+P13</f>
        <v>355588.7</v>
      </c>
    </row>
    <row r="12" spans="1:16" ht="25.5" x14ac:dyDescent="0.2">
      <c r="A12" s="10" t="s">
        <v>22</v>
      </c>
      <c r="B12" s="4">
        <v>1104</v>
      </c>
      <c r="C12" s="3">
        <v>972.11900000000003</v>
      </c>
      <c r="D12" s="3">
        <f>C12/B12*100</f>
        <v>88.054257246376807</v>
      </c>
      <c r="E12" s="11">
        <v>1104</v>
      </c>
      <c r="F12" s="16"/>
      <c r="H12" s="18" t="s">
        <v>34</v>
      </c>
      <c r="I12" s="25">
        <f t="shared" si="2"/>
        <v>510.1</v>
      </c>
      <c r="J12" s="25">
        <f t="shared" si="3"/>
        <v>329.38870000000003</v>
      </c>
      <c r="K12" s="26">
        <f t="shared" si="1"/>
        <v>64.57335816506567</v>
      </c>
      <c r="L12" s="27">
        <v>350</v>
      </c>
      <c r="O12" s="20">
        <v>510100</v>
      </c>
      <c r="P12" s="20">
        <v>329388.7</v>
      </c>
    </row>
    <row r="13" spans="1:16" ht="31.5" customHeight="1" x14ac:dyDescent="0.2">
      <c r="A13" s="10" t="s">
        <v>23</v>
      </c>
      <c r="B13" s="4"/>
      <c r="C13" s="3"/>
      <c r="D13" s="3"/>
      <c r="E13" s="11"/>
      <c r="F13" s="16"/>
      <c r="H13" s="18" t="s">
        <v>10</v>
      </c>
      <c r="I13" s="25">
        <f t="shared" si="2"/>
        <v>26.2</v>
      </c>
      <c r="J13" s="25">
        <f t="shared" si="3"/>
        <v>26.2</v>
      </c>
      <c r="K13" s="26">
        <f t="shared" si="1"/>
        <v>100</v>
      </c>
      <c r="L13" s="27">
        <f t="shared" si="4"/>
        <v>26.2</v>
      </c>
      <c r="O13" s="20">
        <v>26200</v>
      </c>
      <c r="P13" s="20">
        <v>26200</v>
      </c>
    </row>
    <row r="14" spans="1:16" ht="40.5" customHeight="1" x14ac:dyDescent="0.2">
      <c r="A14" s="10" t="s">
        <v>24</v>
      </c>
      <c r="B14" s="4">
        <v>98.3</v>
      </c>
      <c r="C14" s="3">
        <v>58.417999999999999</v>
      </c>
      <c r="D14" s="3">
        <f t="shared" ref="D14:D16" si="7">C14/B14*100</f>
        <v>59.428280773143442</v>
      </c>
      <c r="E14" s="11">
        <v>98.3</v>
      </c>
      <c r="H14" s="17" t="s">
        <v>11</v>
      </c>
      <c r="I14" s="25">
        <f t="shared" si="2"/>
        <v>193.49</v>
      </c>
      <c r="J14" s="25">
        <f t="shared" si="3"/>
        <v>80.94241000000001</v>
      </c>
      <c r="K14" s="25">
        <f>K15</f>
        <v>41.83286474753217</v>
      </c>
      <c r="L14" s="27">
        <f t="shared" si="4"/>
        <v>193.49</v>
      </c>
      <c r="O14" s="19">
        <f>O15</f>
        <v>193490</v>
      </c>
      <c r="P14" s="19">
        <f>P15</f>
        <v>80942.41</v>
      </c>
    </row>
    <row r="15" spans="1:16" ht="15.75" x14ac:dyDescent="0.2">
      <c r="A15" s="10" t="s">
        <v>25</v>
      </c>
      <c r="B15" s="4">
        <v>384.3</v>
      </c>
      <c r="C15" s="3">
        <v>297</v>
      </c>
      <c r="D15" s="3">
        <f t="shared" si="7"/>
        <v>77.283372365339574</v>
      </c>
      <c r="E15" s="11">
        <v>384.3</v>
      </c>
      <c r="H15" s="18" t="s">
        <v>35</v>
      </c>
      <c r="I15" s="25">
        <f t="shared" si="2"/>
        <v>193.49</v>
      </c>
      <c r="J15" s="25">
        <f t="shared" si="3"/>
        <v>80.94241000000001</v>
      </c>
      <c r="K15" s="26">
        <f t="shared" si="1"/>
        <v>41.83286474753217</v>
      </c>
      <c r="L15" s="27">
        <f t="shared" si="4"/>
        <v>193.49</v>
      </c>
      <c r="O15" s="20">
        <v>193490</v>
      </c>
      <c r="P15" s="20">
        <v>80942.41</v>
      </c>
    </row>
    <row r="16" spans="1:16" ht="16.5" thickBot="1" x14ac:dyDescent="0.25">
      <c r="A16" s="12" t="s">
        <v>26</v>
      </c>
      <c r="B16" s="13">
        <f>B11+B2</f>
        <v>2614.1999999999998</v>
      </c>
      <c r="C16" s="13">
        <f t="shared" ref="C16:E16" si="8">C11+C2</f>
        <v>1828.104</v>
      </c>
      <c r="D16" s="14">
        <f t="shared" si="7"/>
        <v>69.929768189120963</v>
      </c>
      <c r="E16" s="15">
        <f t="shared" si="8"/>
        <v>2409.8999999999996</v>
      </c>
      <c r="H16" s="17" t="s">
        <v>36</v>
      </c>
      <c r="I16" s="25">
        <f t="shared" si="2"/>
        <v>244.6</v>
      </c>
      <c r="J16" s="25">
        <f t="shared" si="3"/>
        <v>184.21600000000001</v>
      </c>
      <c r="K16" s="26">
        <f>J16/I16*100</f>
        <v>75.313164349959123</v>
      </c>
      <c r="L16" s="27">
        <f t="shared" si="4"/>
        <v>244.6</v>
      </c>
      <c r="O16" s="19">
        <f>O17</f>
        <v>244600</v>
      </c>
      <c r="P16" s="19">
        <f>P17</f>
        <v>184216</v>
      </c>
    </row>
    <row r="17" spans="8:16" ht="15.75" x14ac:dyDescent="0.2">
      <c r="H17" s="18" t="s">
        <v>37</v>
      </c>
      <c r="I17" s="25">
        <f t="shared" si="2"/>
        <v>244.6</v>
      </c>
      <c r="J17" s="25">
        <f t="shared" si="3"/>
        <v>184.21600000000001</v>
      </c>
      <c r="K17" s="26">
        <f>J17/I17*100</f>
        <v>75.313164349959123</v>
      </c>
      <c r="L17" s="27">
        <f t="shared" si="4"/>
        <v>244.6</v>
      </c>
      <c r="O17" s="20">
        <v>244600</v>
      </c>
      <c r="P17" s="20">
        <v>184216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4" sqref="D4:I9"/>
    </sheetView>
  </sheetViews>
  <sheetFormatPr defaultRowHeight="12.75" x14ac:dyDescent="0.2"/>
  <cols>
    <col min="1" max="1" width="34.42578125" customWidth="1"/>
    <col min="5" max="5" width="14.28515625" bestFit="1" customWidth="1"/>
    <col min="7" max="7" width="13.140625" bestFit="1" customWidth="1"/>
    <col min="9" max="9" width="13.7109375" bestFit="1" customWidth="1"/>
  </cols>
  <sheetData>
    <row r="1" spans="1:12" ht="15.75" thickBot="1" x14ac:dyDescent="0.25">
      <c r="A1" s="82" t="s">
        <v>55</v>
      </c>
      <c r="B1" s="82" t="s">
        <v>56</v>
      </c>
      <c r="C1" s="48" t="s">
        <v>64</v>
      </c>
      <c r="D1" s="85" t="s">
        <v>57</v>
      </c>
      <c r="E1" s="86"/>
      <c r="F1" s="85" t="s">
        <v>58</v>
      </c>
      <c r="G1" s="86"/>
      <c r="H1" s="85" t="s">
        <v>59</v>
      </c>
      <c r="I1" s="86"/>
    </row>
    <row r="2" spans="1:12" ht="15" x14ac:dyDescent="0.2">
      <c r="A2" s="83"/>
      <c r="B2" s="83"/>
      <c r="C2" s="40"/>
      <c r="D2" s="82" t="s">
        <v>60</v>
      </c>
      <c r="E2" s="82" t="s">
        <v>61</v>
      </c>
      <c r="F2" s="33" t="s">
        <v>60</v>
      </c>
      <c r="G2" s="87" t="s">
        <v>61</v>
      </c>
      <c r="H2" s="35" t="s">
        <v>60</v>
      </c>
      <c r="I2" s="34" t="s">
        <v>62</v>
      </c>
    </row>
    <row r="3" spans="1:12" ht="15.75" thickBot="1" x14ac:dyDescent="0.25">
      <c r="A3" s="84"/>
      <c r="B3" s="83"/>
      <c r="C3" s="40"/>
      <c r="D3" s="83"/>
      <c r="E3" s="83"/>
      <c r="F3" s="33"/>
      <c r="G3" s="88"/>
      <c r="H3" s="35"/>
      <c r="I3" s="34"/>
    </row>
    <row r="4" spans="1:12" ht="27.75" customHeight="1" thickBot="1" x14ac:dyDescent="0.25">
      <c r="A4" s="41" t="s">
        <v>63</v>
      </c>
      <c r="B4" s="44">
        <v>1</v>
      </c>
      <c r="C4" s="44">
        <v>1980.56</v>
      </c>
      <c r="D4" s="45">
        <v>2114.4</v>
      </c>
      <c r="E4" s="46">
        <f>D4/3173.8*100</f>
        <v>66.6204549751087</v>
      </c>
      <c r="F4" s="45">
        <v>2031.5</v>
      </c>
      <c r="G4" s="46">
        <f>F4/3000.8*100</f>
        <v>67.698613703012526</v>
      </c>
      <c r="H4" s="45">
        <v>2103.4</v>
      </c>
      <c r="I4" s="47">
        <f>H4/3000.1*100</f>
        <v>70.110996300123333</v>
      </c>
      <c r="K4">
        <f>D4-C4</f>
        <v>133.84000000000015</v>
      </c>
      <c r="L4">
        <f>D4/C4</f>
        <v>1.0675768469523772</v>
      </c>
    </row>
    <row r="5" spans="1:12" ht="27.75" customHeight="1" thickBot="1" x14ac:dyDescent="0.25">
      <c r="A5" s="41" t="s">
        <v>7</v>
      </c>
      <c r="B5" s="44">
        <v>2</v>
      </c>
      <c r="C5" s="44">
        <v>112.9</v>
      </c>
      <c r="D5" s="45">
        <v>135.4</v>
      </c>
      <c r="E5" s="46">
        <f t="shared" ref="E5:E9" si="0">D5/3173.8*100</f>
        <v>4.2661793433738735</v>
      </c>
      <c r="F5" s="45">
        <v>149.69999999999999</v>
      </c>
      <c r="G5" s="46">
        <f t="shared" ref="G5:G9" si="1">F5/3000.8*100</f>
        <v>4.9886696880831769</v>
      </c>
      <c r="H5" s="45">
        <v>163.5</v>
      </c>
      <c r="I5" s="47">
        <f t="shared" ref="I5:I9" si="2">H5/3000.1*100</f>
        <v>5.4498183393886874</v>
      </c>
      <c r="K5">
        <f t="shared" ref="K5:K9" si="3">D5-C5</f>
        <v>22.5</v>
      </c>
    </row>
    <row r="6" spans="1:12" ht="27.75" customHeight="1" thickBot="1" x14ac:dyDescent="0.25">
      <c r="A6" s="41" t="s">
        <v>9</v>
      </c>
      <c r="B6" s="44">
        <v>4</v>
      </c>
      <c r="C6" s="44">
        <v>579.6</v>
      </c>
      <c r="D6" s="45">
        <v>567.4</v>
      </c>
      <c r="E6" s="46">
        <f t="shared" si="0"/>
        <v>17.877623038628769</v>
      </c>
      <c r="F6" s="45">
        <v>496.2</v>
      </c>
      <c r="G6" s="46">
        <f t="shared" si="1"/>
        <v>16.535590509197544</v>
      </c>
      <c r="H6" s="45">
        <v>499.9</v>
      </c>
      <c r="I6" s="47">
        <f t="shared" si="2"/>
        <v>16.662777907403086</v>
      </c>
      <c r="K6">
        <f t="shared" si="3"/>
        <v>-12.200000000000045</v>
      </c>
    </row>
    <row r="7" spans="1:12" ht="27.75" customHeight="1" x14ac:dyDescent="0.2">
      <c r="A7" s="42" t="s">
        <v>35</v>
      </c>
      <c r="B7" s="44">
        <v>5</v>
      </c>
      <c r="C7" s="44">
        <v>130.6</v>
      </c>
      <c r="D7" s="45">
        <v>119.5</v>
      </c>
      <c r="E7" s="46">
        <f t="shared" si="0"/>
        <v>3.7652025962568532</v>
      </c>
      <c r="F7" s="45">
        <v>96.4</v>
      </c>
      <c r="G7" s="46">
        <f t="shared" si="1"/>
        <v>3.21247667288723</v>
      </c>
      <c r="H7" s="45">
        <v>20.100000000000001</v>
      </c>
      <c r="I7" s="47">
        <f t="shared" si="2"/>
        <v>0.66997766741108633</v>
      </c>
      <c r="K7">
        <f t="shared" si="3"/>
        <v>-11.099999999999994</v>
      </c>
    </row>
    <row r="8" spans="1:12" ht="27.75" customHeight="1" thickBot="1" x14ac:dyDescent="0.25">
      <c r="A8" s="41" t="s">
        <v>36</v>
      </c>
      <c r="B8" s="44">
        <v>10</v>
      </c>
      <c r="C8" s="44">
        <v>254.3</v>
      </c>
      <c r="D8" s="45">
        <v>254.4</v>
      </c>
      <c r="E8" s="46">
        <f t="shared" si="0"/>
        <v>8.0156279538723307</v>
      </c>
      <c r="F8" s="45">
        <v>254.4</v>
      </c>
      <c r="G8" s="46">
        <f t="shared" si="1"/>
        <v>8.4777392695281257</v>
      </c>
      <c r="H8" s="45">
        <v>254.4</v>
      </c>
      <c r="I8" s="47">
        <f t="shared" si="2"/>
        <v>8.4797173427552419</v>
      </c>
      <c r="K8">
        <f t="shared" si="3"/>
        <v>9.9999999999994316E-2</v>
      </c>
    </row>
    <row r="9" spans="1:12" ht="27.75" customHeight="1" thickBot="1" x14ac:dyDescent="0.25">
      <c r="A9" s="43" t="s">
        <v>12</v>
      </c>
      <c r="B9" s="44"/>
      <c r="C9" s="44">
        <f>SUM(C4:C8)</f>
        <v>3057.96</v>
      </c>
      <c r="D9" s="45">
        <v>3191.1</v>
      </c>
      <c r="E9" s="46">
        <f t="shared" si="0"/>
        <v>100.54508790724053</v>
      </c>
      <c r="F9" s="45">
        <v>3028.2</v>
      </c>
      <c r="G9" s="46">
        <f t="shared" si="1"/>
        <v>100.91308984270859</v>
      </c>
      <c r="H9" s="45">
        <v>3041.3</v>
      </c>
      <c r="I9" s="47">
        <f t="shared" si="2"/>
        <v>101.37328755708144</v>
      </c>
      <c r="K9">
        <f t="shared" si="3"/>
        <v>133.13999999999987</v>
      </c>
    </row>
    <row r="10" spans="1:12" ht="27.75" customHeight="1" thickBot="1" x14ac:dyDescent="0.25">
      <c r="A10" s="37"/>
      <c r="B10" s="36"/>
      <c r="C10" s="36"/>
      <c r="D10" s="38"/>
      <c r="E10" s="39"/>
      <c r="F10" s="38"/>
      <c r="G10" s="39"/>
      <c r="H10" s="38"/>
      <c r="I10" s="39"/>
    </row>
    <row r="11" spans="1:12" ht="27.75" customHeight="1" thickBot="1" x14ac:dyDescent="0.25">
      <c r="A11" s="37"/>
      <c r="B11" s="36"/>
      <c r="C11" s="36"/>
      <c r="D11" s="38"/>
      <c r="E11" s="39"/>
      <c r="F11" s="38"/>
      <c r="G11" s="39"/>
      <c r="H11" s="38"/>
      <c r="I11" s="39"/>
    </row>
    <row r="14" spans="1:12" ht="13.5" thickBot="1" x14ac:dyDescent="0.25"/>
    <row r="15" spans="1:12" ht="16.5" thickBot="1" x14ac:dyDescent="0.25">
      <c r="A15" s="49"/>
      <c r="B15" s="50" t="s">
        <v>65</v>
      </c>
      <c r="C15" s="50" t="s">
        <v>66</v>
      </c>
      <c r="D15" s="50" t="s">
        <v>74</v>
      </c>
    </row>
    <row r="16" spans="1:12" ht="16.5" thickBot="1" x14ac:dyDescent="0.25">
      <c r="A16" s="51" t="s">
        <v>67</v>
      </c>
      <c r="B16" s="52">
        <f>SUM(B17:B25)</f>
        <v>1492.8000000000002</v>
      </c>
      <c r="C16" s="52">
        <f t="shared" ref="C16:D16" si="4">SUM(C17:C25)</f>
        <v>1317.3000000000002</v>
      </c>
      <c r="D16" s="52">
        <f t="shared" si="4"/>
        <v>1317.3</v>
      </c>
    </row>
    <row r="17" spans="1:4" ht="32.25" thickBot="1" x14ac:dyDescent="0.25">
      <c r="A17" s="53" t="s">
        <v>68</v>
      </c>
      <c r="B17" s="54">
        <f>798.5+515.7</f>
        <v>1314.2</v>
      </c>
      <c r="C17" s="54">
        <f>1011.7+305.6</f>
        <v>1317.3000000000002</v>
      </c>
      <c r="D17" s="54">
        <v>1317.3</v>
      </c>
    </row>
    <row r="18" spans="1:4" ht="16.5" thickBot="1" x14ac:dyDescent="0.25">
      <c r="A18" s="53" t="s">
        <v>52</v>
      </c>
      <c r="B18" s="54">
        <v>34</v>
      </c>
      <c r="C18" s="54"/>
      <c r="D18" s="54"/>
    </row>
    <row r="19" spans="1:4" ht="32.25" thickBot="1" x14ac:dyDescent="0.25">
      <c r="A19" s="53" t="s">
        <v>69</v>
      </c>
      <c r="B19" s="54">
        <f>0.7+3.1+17.5</f>
        <v>21.3</v>
      </c>
      <c r="C19" s="54"/>
      <c r="D19" s="54"/>
    </row>
    <row r="20" spans="1:4" ht="79.5" thickBot="1" x14ac:dyDescent="0.25">
      <c r="A20" s="55" t="s">
        <v>70</v>
      </c>
      <c r="B20" s="54">
        <v>13</v>
      </c>
      <c r="C20" s="54"/>
      <c r="D20" s="54"/>
    </row>
    <row r="21" spans="1:4" ht="79.5" thickBot="1" x14ac:dyDescent="0.25">
      <c r="A21" s="53" t="s">
        <v>71</v>
      </c>
      <c r="B21" s="54">
        <v>15</v>
      </c>
      <c r="C21" s="54"/>
      <c r="D21" s="54"/>
    </row>
    <row r="22" spans="1:4" ht="32.25" thickBot="1" x14ac:dyDescent="0.25">
      <c r="A22" s="53" t="s">
        <v>53</v>
      </c>
      <c r="B22" s="54">
        <v>48</v>
      </c>
      <c r="C22" s="54"/>
      <c r="D22" s="54"/>
    </row>
    <row r="23" spans="1:4" ht="32.25" thickBot="1" x14ac:dyDescent="0.25">
      <c r="A23" s="53" t="s">
        <v>54</v>
      </c>
      <c r="B23" s="54">
        <v>18.7</v>
      </c>
      <c r="C23" s="54"/>
      <c r="D23" s="54"/>
    </row>
    <row r="24" spans="1:4" ht="32.25" thickBot="1" x14ac:dyDescent="0.25">
      <c r="A24" s="53" t="s">
        <v>72</v>
      </c>
      <c r="B24" s="54">
        <v>26.9</v>
      </c>
      <c r="C24" s="54"/>
      <c r="D24" s="54"/>
    </row>
    <row r="25" spans="1:4" ht="32.25" thickBot="1" x14ac:dyDescent="0.25">
      <c r="A25" s="53" t="s">
        <v>73</v>
      </c>
      <c r="B25" s="54">
        <v>1.7</v>
      </c>
      <c r="C25" s="54"/>
      <c r="D25" s="54"/>
    </row>
  </sheetData>
  <mergeCells count="8">
    <mergeCell ref="A1:A3"/>
    <mergeCell ref="B1:B3"/>
    <mergeCell ref="D1:E1"/>
    <mergeCell ref="F1:G1"/>
    <mergeCell ref="H1:I1"/>
    <mergeCell ref="D2:D3"/>
    <mergeCell ref="E2:E3"/>
    <mergeCell ref="G2:G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topLeftCell="A20" zoomScaleNormal="85" zoomScaleSheetLayoutView="100" workbookViewId="0">
      <selection activeCell="C28" sqref="C28"/>
    </sheetView>
  </sheetViews>
  <sheetFormatPr defaultRowHeight="12.75" x14ac:dyDescent="0.2"/>
  <cols>
    <col min="1" max="1" width="45.5703125" style="56" customWidth="1"/>
    <col min="2" max="2" width="11.7109375" style="56" customWidth="1"/>
    <col min="3" max="3" width="11.140625" style="56" bestFit="1" customWidth="1"/>
    <col min="4" max="5" width="11.140625" style="56" customWidth="1"/>
    <col min="6" max="6" width="11.7109375" style="56" customWidth="1"/>
    <col min="258" max="258" width="41.85546875" customWidth="1"/>
    <col min="259" max="259" width="9.140625" customWidth="1"/>
    <col min="260" max="260" width="8.85546875" customWidth="1"/>
    <col min="261" max="261" width="8.28515625" customWidth="1"/>
    <col min="262" max="262" width="8.7109375" customWidth="1"/>
    <col min="514" max="514" width="41.85546875" customWidth="1"/>
    <col min="515" max="515" width="9.140625" customWidth="1"/>
    <col min="516" max="516" width="8.85546875" customWidth="1"/>
    <col min="517" max="517" width="8.28515625" customWidth="1"/>
    <col min="518" max="518" width="8.7109375" customWidth="1"/>
    <col min="770" max="770" width="41.85546875" customWidth="1"/>
    <col min="771" max="771" width="9.140625" customWidth="1"/>
    <col min="772" max="772" width="8.85546875" customWidth="1"/>
    <col min="773" max="773" width="8.28515625" customWidth="1"/>
    <col min="774" max="774" width="8.7109375" customWidth="1"/>
    <col min="1026" max="1026" width="41.85546875" customWidth="1"/>
    <col min="1027" max="1027" width="9.140625" customWidth="1"/>
    <col min="1028" max="1028" width="8.85546875" customWidth="1"/>
    <col min="1029" max="1029" width="8.28515625" customWidth="1"/>
    <col min="1030" max="1030" width="8.7109375" customWidth="1"/>
    <col min="1282" max="1282" width="41.85546875" customWidth="1"/>
    <col min="1283" max="1283" width="9.140625" customWidth="1"/>
    <col min="1284" max="1284" width="8.85546875" customWidth="1"/>
    <col min="1285" max="1285" width="8.28515625" customWidth="1"/>
    <col min="1286" max="1286" width="8.7109375" customWidth="1"/>
    <col min="1538" max="1538" width="41.85546875" customWidth="1"/>
    <col min="1539" max="1539" width="9.140625" customWidth="1"/>
    <col min="1540" max="1540" width="8.85546875" customWidth="1"/>
    <col min="1541" max="1541" width="8.28515625" customWidth="1"/>
    <col min="1542" max="1542" width="8.7109375" customWidth="1"/>
    <col min="1794" max="1794" width="41.85546875" customWidth="1"/>
    <col min="1795" max="1795" width="9.140625" customWidth="1"/>
    <col min="1796" max="1796" width="8.85546875" customWidth="1"/>
    <col min="1797" max="1797" width="8.28515625" customWidth="1"/>
    <col min="1798" max="1798" width="8.7109375" customWidth="1"/>
    <col min="2050" max="2050" width="41.85546875" customWidth="1"/>
    <col min="2051" max="2051" width="9.140625" customWidth="1"/>
    <col min="2052" max="2052" width="8.85546875" customWidth="1"/>
    <col min="2053" max="2053" width="8.28515625" customWidth="1"/>
    <col min="2054" max="2054" width="8.7109375" customWidth="1"/>
    <col min="2306" max="2306" width="41.85546875" customWidth="1"/>
    <col min="2307" max="2307" width="9.140625" customWidth="1"/>
    <col min="2308" max="2308" width="8.85546875" customWidth="1"/>
    <col min="2309" max="2309" width="8.28515625" customWidth="1"/>
    <col min="2310" max="2310" width="8.7109375" customWidth="1"/>
    <col min="2562" max="2562" width="41.85546875" customWidth="1"/>
    <col min="2563" max="2563" width="9.140625" customWidth="1"/>
    <col min="2564" max="2564" width="8.85546875" customWidth="1"/>
    <col min="2565" max="2565" width="8.28515625" customWidth="1"/>
    <col min="2566" max="2566" width="8.7109375" customWidth="1"/>
    <col min="2818" max="2818" width="41.85546875" customWidth="1"/>
    <col min="2819" max="2819" width="9.140625" customWidth="1"/>
    <col min="2820" max="2820" width="8.85546875" customWidth="1"/>
    <col min="2821" max="2821" width="8.28515625" customWidth="1"/>
    <col min="2822" max="2822" width="8.7109375" customWidth="1"/>
    <col min="3074" max="3074" width="41.85546875" customWidth="1"/>
    <col min="3075" max="3075" width="9.140625" customWidth="1"/>
    <col min="3076" max="3076" width="8.85546875" customWidth="1"/>
    <col min="3077" max="3077" width="8.28515625" customWidth="1"/>
    <col min="3078" max="3078" width="8.7109375" customWidth="1"/>
    <col min="3330" max="3330" width="41.85546875" customWidth="1"/>
    <col min="3331" max="3331" width="9.140625" customWidth="1"/>
    <col min="3332" max="3332" width="8.85546875" customWidth="1"/>
    <col min="3333" max="3333" width="8.28515625" customWidth="1"/>
    <col min="3334" max="3334" width="8.7109375" customWidth="1"/>
    <col min="3586" max="3586" width="41.85546875" customWidth="1"/>
    <col min="3587" max="3587" width="9.140625" customWidth="1"/>
    <col min="3588" max="3588" width="8.85546875" customWidth="1"/>
    <col min="3589" max="3589" width="8.28515625" customWidth="1"/>
    <col min="3590" max="3590" width="8.7109375" customWidth="1"/>
    <col min="3842" max="3842" width="41.85546875" customWidth="1"/>
    <col min="3843" max="3843" width="9.140625" customWidth="1"/>
    <col min="3844" max="3844" width="8.85546875" customWidth="1"/>
    <col min="3845" max="3845" width="8.28515625" customWidth="1"/>
    <col min="3846" max="3846" width="8.7109375" customWidth="1"/>
    <col min="4098" max="4098" width="41.85546875" customWidth="1"/>
    <col min="4099" max="4099" width="9.140625" customWidth="1"/>
    <col min="4100" max="4100" width="8.85546875" customWidth="1"/>
    <col min="4101" max="4101" width="8.28515625" customWidth="1"/>
    <col min="4102" max="4102" width="8.7109375" customWidth="1"/>
    <col min="4354" max="4354" width="41.85546875" customWidth="1"/>
    <col min="4355" max="4355" width="9.140625" customWidth="1"/>
    <col min="4356" max="4356" width="8.85546875" customWidth="1"/>
    <col min="4357" max="4357" width="8.28515625" customWidth="1"/>
    <col min="4358" max="4358" width="8.7109375" customWidth="1"/>
    <col min="4610" max="4610" width="41.85546875" customWidth="1"/>
    <col min="4611" max="4611" width="9.140625" customWidth="1"/>
    <col min="4612" max="4612" width="8.85546875" customWidth="1"/>
    <col min="4613" max="4613" width="8.28515625" customWidth="1"/>
    <col min="4614" max="4614" width="8.7109375" customWidth="1"/>
    <col min="4866" max="4866" width="41.85546875" customWidth="1"/>
    <col min="4867" max="4867" width="9.140625" customWidth="1"/>
    <col min="4868" max="4868" width="8.85546875" customWidth="1"/>
    <col min="4869" max="4869" width="8.28515625" customWidth="1"/>
    <col min="4870" max="4870" width="8.7109375" customWidth="1"/>
    <col min="5122" max="5122" width="41.85546875" customWidth="1"/>
    <col min="5123" max="5123" width="9.140625" customWidth="1"/>
    <col min="5124" max="5124" width="8.85546875" customWidth="1"/>
    <col min="5125" max="5125" width="8.28515625" customWidth="1"/>
    <col min="5126" max="5126" width="8.7109375" customWidth="1"/>
    <col min="5378" max="5378" width="41.85546875" customWidth="1"/>
    <col min="5379" max="5379" width="9.140625" customWidth="1"/>
    <col min="5380" max="5380" width="8.85546875" customWidth="1"/>
    <col min="5381" max="5381" width="8.28515625" customWidth="1"/>
    <col min="5382" max="5382" width="8.7109375" customWidth="1"/>
    <col min="5634" max="5634" width="41.85546875" customWidth="1"/>
    <col min="5635" max="5635" width="9.140625" customWidth="1"/>
    <col min="5636" max="5636" width="8.85546875" customWidth="1"/>
    <col min="5637" max="5637" width="8.28515625" customWidth="1"/>
    <col min="5638" max="5638" width="8.7109375" customWidth="1"/>
    <col min="5890" max="5890" width="41.85546875" customWidth="1"/>
    <col min="5891" max="5891" width="9.140625" customWidth="1"/>
    <col min="5892" max="5892" width="8.85546875" customWidth="1"/>
    <col min="5893" max="5893" width="8.28515625" customWidth="1"/>
    <col min="5894" max="5894" width="8.7109375" customWidth="1"/>
    <col min="6146" max="6146" width="41.85546875" customWidth="1"/>
    <col min="6147" max="6147" width="9.140625" customWidth="1"/>
    <col min="6148" max="6148" width="8.85546875" customWidth="1"/>
    <col min="6149" max="6149" width="8.28515625" customWidth="1"/>
    <col min="6150" max="6150" width="8.7109375" customWidth="1"/>
    <col min="6402" max="6402" width="41.85546875" customWidth="1"/>
    <col min="6403" max="6403" width="9.140625" customWidth="1"/>
    <col min="6404" max="6404" width="8.85546875" customWidth="1"/>
    <col min="6405" max="6405" width="8.28515625" customWidth="1"/>
    <col min="6406" max="6406" width="8.7109375" customWidth="1"/>
    <col min="6658" max="6658" width="41.85546875" customWidth="1"/>
    <col min="6659" max="6659" width="9.140625" customWidth="1"/>
    <col min="6660" max="6660" width="8.85546875" customWidth="1"/>
    <col min="6661" max="6661" width="8.28515625" customWidth="1"/>
    <col min="6662" max="6662" width="8.7109375" customWidth="1"/>
    <col min="6914" max="6914" width="41.85546875" customWidth="1"/>
    <col min="6915" max="6915" width="9.140625" customWidth="1"/>
    <col min="6916" max="6916" width="8.85546875" customWidth="1"/>
    <col min="6917" max="6917" width="8.28515625" customWidth="1"/>
    <col min="6918" max="6918" width="8.7109375" customWidth="1"/>
    <col min="7170" max="7170" width="41.85546875" customWidth="1"/>
    <col min="7171" max="7171" width="9.140625" customWidth="1"/>
    <col min="7172" max="7172" width="8.85546875" customWidth="1"/>
    <col min="7173" max="7173" width="8.28515625" customWidth="1"/>
    <col min="7174" max="7174" width="8.7109375" customWidth="1"/>
    <col min="7426" max="7426" width="41.85546875" customWidth="1"/>
    <col min="7427" max="7427" width="9.140625" customWidth="1"/>
    <col min="7428" max="7428" width="8.85546875" customWidth="1"/>
    <col min="7429" max="7429" width="8.28515625" customWidth="1"/>
    <col min="7430" max="7430" width="8.7109375" customWidth="1"/>
    <col min="7682" max="7682" width="41.85546875" customWidth="1"/>
    <col min="7683" max="7683" width="9.140625" customWidth="1"/>
    <col min="7684" max="7684" width="8.85546875" customWidth="1"/>
    <col min="7685" max="7685" width="8.28515625" customWidth="1"/>
    <col min="7686" max="7686" width="8.7109375" customWidth="1"/>
    <col min="7938" max="7938" width="41.85546875" customWidth="1"/>
    <col min="7939" max="7939" width="9.140625" customWidth="1"/>
    <col min="7940" max="7940" width="8.85546875" customWidth="1"/>
    <col min="7941" max="7941" width="8.28515625" customWidth="1"/>
    <col min="7942" max="7942" width="8.7109375" customWidth="1"/>
    <col min="8194" max="8194" width="41.85546875" customWidth="1"/>
    <col min="8195" max="8195" width="9.140625" customWidth="1"/>
    <col min="8196" max="8196" width="8.85546875" customWidth="1"/>
    <col min="8197" max="8197" width="8.28515625" customWidth="1"/>
    <col min="8198" max="8198" width="8.7109375" customWidth="1"/>
    <col min="8450" max="8450" width="41.85546875" customWidth="1"/>
    <col min="8451" max="8451" width="9.140625" customWidth="1"/>
    <col min="8452" max="8452" width="8.85546875" customWidth="1"/>
    <col min="8453" max="8453" width="8.28515625" customWidth="1"/>
    <col min="8454" max="8454" width="8.7109375" customWidth="1"/>
    <col min="8706" max="8706" width="41.85546875" customWidth="1"/>
    <col min="8707" max="8707" width="9.140625" customWidth="1"/>
    <col min="8708" max="8708" width="8.85546875" customWidth="1"/>
    <col min="8709" max="8709" width="8.28515625" customWidth="1"/>
    <col min="8710" max="8710" width="8.7109375" customWidth="1"/>
    <col min="8962" max="8962" width="41.85546875" customWidth="1"/>
    <col min="8963" max="8963" width="9.140625" customWidth="1"/>
    <col min="8964" max="8964" width="8.85546875" customWidth="1"/>
    <col min="8965" max="8965" width="8.28515625" customWidth="1"/>
    <col min="8966" max="8966" width="8.7109375" customWidth="1"/>
    <col min="9218" max="9218" width="41.85546875" customWidth="1"/>
    <col min="9219" max="9219" width="9.140625" customWidth="1"/>
    <col min="9220" max="9220" width="8.85546875" customWidth="1"/>
    <col min="9221" max="9221" width="8.28515625" customWidth="1"/>
    <col min="9222" max="9222" width="8.7109375" customWidth="1"/>
    <col min="9474" max="9474" width="41.85546875" customWidth="1"/>
    <col min="9475" max="9475" width="9.140625" customWidth="1"/>
    <col min="9476" max="9476" width="8.85546875" customWidth="1"/>
    <col min="9477" max="9477" width="8.28515625" customWidth="1"/>
    <col min="9478" max="9478" width="8.7109375" customWidth="1"/>
    <col min="9730" max="9730" width="41.85546875" customWidth="1"/>
    <col min="9731" max="9731" width="9.140625" customWidth="1"/>
    <col min="9732" max="9732" width="8.85546875" customWidth="1"/>
    <col min="9733" max="9733" width="8.28515625" customWidth="1"/>
    <col min="9734" max="9734" width="8.7109375" customWidth="1"/>
    <col min="9986" max="9986" width="41.85546875" customWidth="1"/>
    <col min="9987" max="9987" width="9.140625" customWidth="1"/>
    <col min="9988" max="9988" width="8.85546875" customWidth="1"/>
    <col min="9989" max="9989" width="8.28515625" customWidth="1"/>
    <col min="9990" max="9990" width="8.7109375" customWidth="1"/>
    <col min="10242" max="10242" width="41.85546875" customWidth="1"/>
    <col min="10243" max="10243" width="9.140625" customWidth="1"/>
    <col min="10244" max="10244" width="8.85546875" customWidth="1"/>
    <col min="10245" max="10245" width="8.28515625" customWidth="1"/>
    <col min="10246" max="10246" width="8.7109375" customWidth="1"/>
    <col min="10498" max="10498" width="41.85546875" customWidth="1"/>
    <col min="10499" max="10499" width="9.140625" customWidth="1"/>
    <col min="10500" max="10500" width="8.85546875" customWidth="1"/>
    <col min="10501" max="10501" width="8.28515625" customWidth="1"/>
    <col min="10502" max="10502" width="8.7109375" customWidth="1"/>
    <col min="10754" max="10754" width="41.85546875" customWidth="1"/>
    <col min="10755" max="10755" width="9.140625" customWidth="1"/>
    <col min="10756" max="10756" width="8.85546875" customWidth="1"/>
    <col min="10757" max="10757" width="8.28515625" customWidth="1"/>
    <col min="10758" max="10758" width="8.7109375" customWidth="1"/>
    <col min="11010" max="11010" width="41.85546875" customWidth="1"/>
    <col min="11011" max="11011" width="9.140625" customWidth="1"/>
    <col min="11012" max="11012" width="8.85546875" customWidth="1"/>
    <col min="11013" max="11013" width="8.28515625" customWidth="1"/>
    <col min="11014" max="11014" width="8.7109375" customWidth="1"/>
    <col min="11266" max="11266" width="41.85546875" customWidth="1"/>
    <col min="11267" max="11267" width="9.140625" customWidth="1"/>
    <col min="11268" max="11268" width="8.85546875" customWidth="1"/>
    <col min="11269" max="11269" width="8.28515625" customWidth="1"/>
    <col min="11270" max="11270" width="8.7109375" customWidth="1"/>
    <col min="11522" max="11522" width="41.85546875" customWidth="1"/>
    <col min="11523" max="11523" width="9.140625" customWidth="1"/>
    <col min="11524" max="11524" width="8.85546875" customWidth="1"/>
    <col min="11525" max="11525" width="8.28515625" customWidth="1"/>
    <col min="11526" max="11526" width="8.7109375" customWidth="1"/>
    <col min="11778" max="11778" width="41.85546875" customWidth="1"/>
    <col min="11779" max="11779" width="9.140625" customWidth="1"/>
    <col min="11780" max="11780" width="8.85546875" customWidth="1"/>
    <col min="11781" max="11781" width="8.28515625" customWidth="1"/>
    <col min="11782" max="11782" width="8.7109375" customWidth="1"/>
    <col min="12034" max="12034" width="41.85546875" customWidth="1"/>
    <col min="12035" max="12035" width="9.140625" customWidth="1"/>
    <col min="12036" max="12036" width="8.85546875" customWidth="1"/>
    <col min="12037" max="12037" width="8.28515625" customWidth="1"/>
    <col min="12038" max="12038" width="8.7109375" customWidth="1"/>
    <col min="12290" max="12290" width="41.85546875" customWidth="1"/>
    <col min="12291" max="12291" width="9.140625" customWidth="1"/>
    <col min="12292" max="12292" width="8.85546875" customWidth="1"/>
    <col min="12293" max="12293" width="8.28515625" customWidth="1"/>
    <col min="12294" max="12294" width="8.7109375" customWidth="1"/>
    <col min="12546" max="12546" width="41.85546875" customWidth="1"/>
    <col min="12547" max="12547" width="9.140625" customWidth="1"/>
    <col min="12548" max="12548" width="8.85546875" customWidth="1"/>
    <col min="12549" max="12549" width="8.28515625" customWidth="1"/>
    <col min="12550" max="12550" width="8.7109375" customWidth="1"/>
    <col min="12802" max="12802" width="41.85546875" customWidth="1"/>
    <col min="12803" max="12803" width="9.140625" customWidth="1"/>
    <col min="12804" max="12804" width="8.85546875" customWidth="1"/>
    <col min="12805" max="12805" width="8.28515625" customWidth="1"/>
    <col min="12806" max="12806" width="8.7109375" customWidth="1"/>
    <col min="13058" max="13058" width="41.85546875" customWidth="1"/>
    <col min="13059" max="13059" width="9.140625" customWidth="1"/>
    <col min="13060" max="13060" width="8.85546875" customWidth="1"/>
    <col min="13061" max="13061" width="8.28515625" customWidth="1"/>
    <col min="13062" max="13062" width="8.7109375" customWidth="1"/>
    <col min="13314" max="13314" width="41.85546875" customWidth="1"/>
    <col min="13315" max="13315" width="9.140625" customWidth="1"/>
    <col min="13316" max="13316" width="8.85546875" customWidth="1"/>
    <col min="13317" max="13317" width="8.28515625" customWidth="1"/>
    <col min="13318" max="13318" width="8.7109375" customWidth="1"/>
    <col min="13570" max="13570" width="41.85546875" customWidth="1"/>
    <col min="13571" max="13571" width="9.140625" customWidth="1"/>
    <col min="13572" max="13572" width="8.85546875" customWidth="1"/>
    <col min="13573" max="13573" width="8.28515625" customWidth="1"/>
    <col min="13574" max="13574" width="8.7109375" customWidth="1"/>
    <col min="13826" max="13826" width="41.85546875" customWidth="1"/>
    <col min="13827" max="13827" width="9.140625" customWidth="1"/>
    <col min="13828" max="13828" width="8.85546875" customWidth="1"/>
    <col min="13829" max="13829" width="8.28515625" customWidth="1"/>
    <col min="13830" max="13830" width="8.7109375" customWidth="1"/>
    <col min="14082" max="14082" width="41.85546875" customWidth="1"/>
    <col min="14083" max="14083" width="9.140625" customWidth="1"/>
    <col min="14084" max="14084" width="8.85546875" customWidth="1"/>
    <col min="14085" max="14085" width="8.28515625" customWidth="1"/>
    <col min="14086" max="14086" width="8.7109375" customWidth="1"/>
    <col min="14338" max="14338" width="41.85546875" customWidth="1"/>
    <col min="14339" max="14339" width="9.140625" customWidth="1"/>
    <col min="14340" max="14340" width="8.85546875" customWidth="1"/>
    <col min="14341" max="14341" width="8.28515625" customWidth="1"/>
    <col min="14342" max="14342" width="8.7109375" customWidth="1"/>
    <col min="14594" max="14594" width="41.85546875" customWidth="1"/>
    <col min="14595" max="14595" width="9.140625" customWidth="1"/>
    <col min="14596" max="14596" width="8.85546875" customWidth="1"/>
    <col min="14597" max="14597" width="8.28515625" customWidth="1"/>
    <col min="14598" max="14598" width="8.7109375" customWidth="1"/>
    <col min="14850" max="14850" width="41.85546875" customWidth="1"/>
    <col min="14851" max="14851" width="9.140625" customWidth="1"/>
    <col min="14852" max="14852" width="8.85546875" customWidth="1"/>
    <col min="14853" max="14853" width="8.28515625" customWidth="1"/>
    <col min="14854" max="14854" width="8.7109375" customWidth="1"/>
    <col min="15106" max="15106" width="41.85546875" customWidth="1"/>
    <col min="15107" max="15107" width="9.140625" customWidth="1"/>
    <col min="15108" max="15108" width="8.85546875" customWidth="1"/>
    <col min="15109" max="15109" width="8.28515625" customWidth="1"/>
    <col min="15110" max="15110" width="8.7109375" customWidth="1"/>
    <col min="15362" max="15362" width="41.85546875" customWidth="1"/>
    <col min="15363" max="15363" width="9.140625" customWidth="1"/>
    <col min="15364" max="15364" width="8.85546875" customWidth="1"/>
    <col min="15365" max="15365" width="8.28515625" customWidth="1"/>
    <col min="15366" max="15366" width="8.7109375" customWidth="1"/>
    <col min="15618" max="15618" width="41.85546875" customWidth="1"/>
    <col min="15619" max="15619" width="9.140625" customWidth="1"/>
    <col min="15620" max="15620" width="8.85546875" customWidth="1"/>
    <col min="15621" max="15621" width="8.28515625" customWidth="1"/>
    <col min="15622" max="15622" width="8.7109375" customWidth="1"/>
    <col min="15874" max="15874" width="41.85546875" customWidth="1"/>
    <col min="15875" max="15875" width="9.140625" customWidth="1"/>
    <col min="15876" max="15876" width="8.85546875" customWidth="1"/>
    <col min="15877" max="15877" width="8.28515625" customWidth="1"/>
    <col min="15878" max="15878" width="8.7109375" customWidth="1"/>
    <col min="16130" max="16130" width="41.85546875" customWidth="1"/>
    <col min="16131" max="16131" width="9.140625" customWidth="1"/>
    <col min="16132" max="16132" width="8.85546875" customWidth="1"/>
    <col min="16133" max="16133" width="8.28515625" customWidth="1"/>
    <col min="16134" max="16134" width="8.7109375" customWidth="1"/>
  </cols>
  <sheetData>
    <row r="1" spans="1:7" ht="15.75" x14ac:dyDescent="0.25">
      <c r="A1" s="74" t="s">
        <v>38</v>
      </c>
    </row>
    <row r="2" spans="1:7" ht="27.75" customHeight="1" x14ac:dyDescent="0.2">
      <c r="A2" s="73" t="s">
        <v>79</v>
      </c>
      <c r="B2" s="57"/>
      <c r="C2" s="57"/>
      <c r="F2" s="56" t="s">
        <v>75</v>
      </c>
    </row>
    <row r="3" spans="1:7" ht="68.25" customHeight="1" x14ac:dyDescent="0.2">
      <c r="A3" s="58" t="s">
        <v>39</v>
      </c>
      <c r="B3" s="59" t="s">
        <v>80</v>
      </c>
      <c r="C3" s="59" t="s">
        <v>82</v>
      </c>
      <c r="D3" s="60" t="s">
        <v>81</v>
      </c>
      <c r="E3" s="60" t="s">
        <v>84</v>
      </c>
      <c r="F3" s="60" t="s">
        <v>40</v>
      </c>
    </row>
    <row r="4" spans="1:7" s="29" customFormat="1" ht="16.5" customHeight="1" x14ac:dyDescent="0.2">
      <c r="A4" s="61" t="s">
        <v>1</v>
      </c>
      <c r="B4" s="62">
        <v>250.8</v>
      </c>
      <c r="C4" s="62">
        <v>250.8</v>
      </c>
      <c r="D4" s="62">
        <v>208.8</v>
      </c>
      <c r="E4" s="62">
        <f>D4/C4*100</f>
        <v>83.253588516746419</v>
      </c>
      <c r="F4" s="62">
        <f>D4/9*12</f>
        <v>278.40000000000003</v>
      </c>
    </row>
    <row r="5" spans="1:7" s="29" customFormat="1" ht="16.5" customHeight="1" x14ac:dyDescent="0.2">
      <c r="A5" s="61" t="s">
        <v>0</v>
      </c>
      <c r="B5" s="62">
        <v>537.29999999999995</v>
      </c>
      <c r="C5" s="62">
        <v>537.29999999999995</v>
      </c>
      <c r="D5" s="62">
        <v>397</v>
      </c>
      <c r="E5" s="62">
        <f t="shared" ref="E5:E41" si="0">D5/C5*100</f>
        <v>73.887958310068868</v>
      </c>
      <c r="F5" s="62">
        <f t="shared" ref="F5:F8" si="1">C5</f>
        <v>537.29999999999995</v>
      </c>
    </row>
    <row r="6" spans="1:7" s="29" customFormat="1" hidden="1" x14ac:dyDescent="0.2">
      <c r="A6" s="61" t="s">
        <v>2</v>
      </c>
      <c r="B6" s="62" t="s">
        <v>76</v>
      </c>
      <c r="C6" s="62" t="s">
        <v>76</v>
      </c>
      <c r="D6" s="62">
        <v>0</v>
      </c>
      <c r="E6" s="62" t="e">
        <f t="shared" si="0"/>
        <v>#VALUE!</v>
      </c>
      <c r="F6" s="62" t="str">
        <f t="shared" si="1"/>
        <v>-</v>
      </c>
    </row>
    <row r="7" spans="1:7" s="29" customFormat="1" x14ac:dyDescent="0.2">
      <c r="A7" s="61" t="s">
        <v>41</v>
      </c>
      <c r="B7" s="62">
        <v>74</v>
      </c>
      <c r="C7" s="62">
        <v>74</v>
      </c>
      <c r="D7" s="62">
        <v>22.994</v>
      </c>
      <c r="E7" s="62">
        <f t="shared" si="0"/>
        <v>31.072972972972973</v>
      </c>
      <c r="F7" s="62">
        <f t="shared" si="1"/>
        <v>74</v>
      </c>
    </row>
    <row r="8" spans="1:7" s="29" customFormat="1" x14ac:dyDescent="0.2">
      <c r="A8" s="61" t="s">
        <v>3</v>
      </c>
      <c r="B8" s="62">
        <v>193</v>
      </c>
      <c r="C8" s="62">
        <v>193</v>
      </c>
      <c r="D8" s="62">
        <v>83.855999999999995</v>
      </c>
      <c r="E8" s="62">
        <f t="shared" si="0"/>
        <v>43.448704663212432</v>
      </c>
      <c r="F8" s="62">
        <f t="shared" si="1"/>
        <v>193</v>
      </c>
    </row>
    <row r="9" spans="1:7" s="29" customFormat="1" hidden="1" x14ac:dyDescent="0.2">
      <c r="A9" s="63" t="s">
        <v>42</v>
      </c>
      <c r="B9" s="64"/>
      <c r="C9" s="64"/>
      <c r="D9" s="64"/>
      <c r="E9" s="62" t="e">
        <f t="shared" si="0"/>
        <v>#DIV/0!</v>
      </c>
      <c r="F9" s="64"/>
    </row>
    <row r="10" spans="1:7" s="29" customFormat="1" hidden="1" x14ac:dyDescent="0.2">
      <c r="A10" s="63" t="s">
        <v>43</v>
      </c>
      <c r="B10" s="64"/>
      <c r="C10" s="64"/>
      <c r="D10" s="64"/>
      <c r="E10" s="62" t="e">
        <f t="shared" si="0"/>
        <v>#DIV/0!</v>
      </c>
      <c r="F10" s="64"/>
    </row>
    <row r="11" spans="1:7" s="28" customFormat="1" x14ac:dyDescent="0.2">
      <c r="A11" s="65" t="s">
        <v>44</v>
      </c>
      <c r="B11" s="66">
        <f>SUM(B4:B10)</f>
        <v>1055.0999999999999</v>
      </c>
      <c r="C11" s="66">
        <f>C4+C5+C7+C8</f>
        <v>1055.0999999999999</v>
      </c>
      <c r="D11" s="66">
        <f t="shared" ref="D11:F11" si="2">SUM(D4:D10)</f>
        <v>712.65</v>
      </c>
      <c r="E11" s="66">
        <f t="shared" si="0"/>
        <v>67.543360818879734</v>
      </c>
      <c r="F11" s="66">
        <f t="shared" si="2"/>
        <v>1082.7</v>
      </c>
      <c r="G11" s="30"/>
    </row>
    <row r="12" spans="1:7" x14ac:dyDescent="0.2">
      <c r="A12" s="61" t="s">
        <v>45</v>
      </c>
      <c r="B12" s="62">
        <v>0.6</v>
      </c>
      <c r="C12" s="62">
        <v>0.6</v>
      </c>
      <c r="D12" s="62" t="s">
        <v>76</v>
      </c>
      <c r="E12" s="62" t="s">
        <v>76</v>
      </c>
      <c r="F12" s="62">
        <v>0.6</v>
      </c>
    </row>
    <row r="13" spans="1:7" x14ac:dyDescent="0.2">
      <c r="A13" s="67" t="s">
        <v>46</v>
      </c>
      <c r="B13" s="68">
        <v>1.9</v>
      </c>
      <c r="C13" s="68">
        <v>1.9</v>
      </c>
      <c r="D13" s="62"/>
      <c r="E13" s="62">
        <f t="shared" si="0"/>
        <v>0</v>
      </c>
      <c r="F13" s="62">
        <v>1.9</v>
      </c>
    </row>
    <row r="14" spans="1:7" ht="16.5" customHeight="1" x14ac:dyDescent="0.2">
      <c r="A14" s="67" t="s">
        <v>83</v>
      </c>
      <c r="B14" s="68">
        <v>0</v>
      </c>
      <c r="C14" s="68">
        <v>18.899999999999999</v>
      </c>
      <c r="D14" s="68">
        <v>18.899999999999999</v>
      </c>
      <c r="E14" s="62">
        <f t="shared" si="0"/>
        <v>100</v>
      </c>
      <c r="F14" s="62">
        <v>18.899999999999999</v>
      </c>
    </row>
    <row r="15" spans="1:7" ht="13.5" hidden="1" customHeight="1" x14ac:dyDescent="0.2">
      <c r="A15" s="67" t="s">
        <v>47</v>
      </c>
      <c r="B15" s="62"/>
      <c r="C15" s="62"/>
      <c r="D15" s="62" t="s">
        <v>76</v>
      </c>
      <c r="E15" s="62" t="e">
        <f t="shared" si="0"/>
        <v>#VALUE!</v>
      </c>
      <c r="F15" s="62">
        <f t="shared" ref="F15:F16" si="3">C15</f>
        <v>0</v>
      </c>
    </row>
    <row r="16" spans="1:7" hidden="1" x14ac:dyDescent="0.2">
      <c r="A16" s="61" t="s">
        <v>48</v>
      </c>
      <c r="B16" s="62"/>
      <c r="C16" s="62"/>
      <c r="D16" s="62" t="s">
        <v>76</v>
      </c>
      <c r="E16" s="62" t="e">
        <f t="shared" si="0"/>
        <v>#VALUE!</v>
      </c>
      <c r="F16" s="62">
        <f t="shared" si="3"/>
        <v>0</v>
      </c>
    </row>
    <row r="17" spans="1:9" s="28" customFormat="1" x14ac:dyDescent="0.2">
      <c r="A17" s="65" t="s">
        <v>49</v>
      </c>
      <c r="B17" s="66">
        <f>B12+B14+B15+B16</f>
        <v>0.6</v>
      </c>
      <c r="C17" s="66">
        <f>C12+C13+C14</f>
        <v>21.4</v>
      </c>
      <c r="D17" s="66">
        <f>SUM(D12:D14)</f>
        <v>18.899999999999999</v>
      </c>
      <c r="E17" s="62">
        <f t="shared" si="0"/>
        <v>88.317757009345797</v>
      </c>
      <c r="F17" s="66">
        <f t="shared" ref="F17" si="4">F12+F14+F15+F16</f>
        <v>19.5</v>
      </c>
    </row>
    <row r="18" spans="1:9" s="28" customFormat="1" x14ac:dyDescent="0.2">
      <c r="A18" s="65" t="s">
        <v>50</v>
      </c>
      <c r="B18" s="66">
        <f>B17+B11</f>
        <v>1055.6999999999998</v>
      </c>
      <c r="C18" s="66">
        <f t="shared" ref="C18:D18" si="5">C17+C11</f>
        <v>1076.5</v>
      </c>
      <c r="D18" s="66">
        <f t="shared" si="5"/>
        <v>731.55</v>
      </c>
      <c r="E18" s="66">
        <f t="shared" si="0"/>
        <v>67.956339990710632</v>
      </c>
      <c r="F18" s="66">
        <f>F17+F11</f>
        <v>1102.2</v>
      </c>
      <c r="G18" s="30"/>
    </row>
    <row r="19" spans="1:9" s="31" customFormat="1" ht="39.75" customHeight="1" x14ac:dyDescent="0.2">
      <c r="A19" s="69" t="str">
        <f>[1]Аналитич.таб.!B20</f>
        <v>Дотации бюджетам сельских поселений на выравнивание бюджетной обеспеченности из бюджетов муниципальных районов</v>
      </c>
      <c r="B19" s="62">
        <v>1589</v>
      </c>
      <c r="C19" s="62">
        <v>1589</v>
      </c>
      <c r="D19" s="62">
        <v>1301.2</v>
      </c>
      <c r="E19" s="62">
        <f t="shared" si="0"/>
        <v>81.887979861548146</v>
      </c>
      <c r="F19" s="62">
        <f>C19</f>
        <v>1589</v>
      </c>
    </row>
    <row r="20" spans="1:9" s="31" customFormat="1" ht="39.75" customHeight="1" x14ac:dyDescent="0.2">
      <c r="A20" s="69" t="s">
        <v>77</v>
      </c>
      <c r="B20" s="62">
        <v>0</v>
      </c>
      <c r="C20" s="62">
        <v>0</v>
      </c>
      <c r="D20" s="62">
        <v>71.61</v>
      </c>
      <c r="E20" s="62">
        <v>100</v>
      </c>
      <c r="F20" s="62">
        <v>71.599999999999994</v>
      </c>
    </row>
    <row r="21" spans="1:9" s="31" customFormat="1" ht="18.75" customHeight="1" x14ac:dyDescent="0.2">
      <c r="A21" s="69" t="s">
        <v>23</v>
      </c>
      <c r="B21" s="62">
        <v>0</v>
      </c>
      <c r="C21" s="62">
        <v>320.3</v>
      </c>
      <c r="D21" s="62">
        <v>320.3</v>
      </c>
      <c r="E21" s="62">
        <f t="shared" si="0"/>
        <v>100</v>
      </c>
      <c r="F21" s="62">
        <f t="shared" ref="F21:F23" si="6">C21</f>
        <v>320.3</v>
      </c>
    </row>
    <row r="22" spans="1:9" s="31" customFormat="1" ht="38.25" customHeight="1" x14ac:dyDescent="0.2">
      <c r="A22" s="69" t="str">
        <f>[1]Аналитич.таб.!B23</f>
        <v>Субвенции бюджетам поселений на осуществление полномочий по первичному воинскому учету на территориях, где отсутствуют военные комиссариаты</v>
      </c>
      <c r="B22" s="62">
        <v>163.15</v>
      </c>
      <c r="C22" s="62">
        <v>164.26</v>
      </c>
      <c r="D22" s="62">
        <v>94.542000000000002</v>
      </c>
      <c r="E22" s="62">
        <f t="shared" si="0"/>
        <v>57.556313162060157</v>
      </c>
      <c r="F22" s="62">
        <f t="shared" si="6"/>
        <v>164.26</v>
      </c>
    </row>
    <row r="23" spans="1:9" s="31" customFormat="1" ht="24.75" customHeight="1" x14ac:dyDescent="0.2">
      <c r="A23" s="69" t="str">
        <f>[1]Аналитич.таб.!B25</f>
        <v>Прочие межбюджетные трансферты передаваемые бюджетам сельских поселений</v>
      </c>
      <c r="B23" s="62">
        <v>942.8</v>
      </c>
      <c r="C23" s="62">
        <v>942.8</v>
      </c>
      <c r="D23" s="62">
        <v>745.4</v>
      </c>
      <c r="E23" s="62">
        <f t="shared" si="0"/>
        <v>79.062367416207053</v>
      </c>
      <c r="F23" s="62">
        <f t="shared" si="6"/>
        <v>942.8</v>
      </c>
    </row>
    <row r="24" spans="1:9" s="28" customFormat="1" x14ac:dyDescent="0.2">
      <c r="A24" s="70" t="s">
        <v>4</v>
      </c>
      <c r="B24" s="66">
        <f>SUM(B19:B23)</f>
        <v>2694.95</v>
      </c>
      <c r="C24" s="66">
        <f t="shared" ref="C24:D24" si="7">SUM(C19:C23)</f>
        <v>3016.3599999999997</v>
      </c>
      <c r="D24" s="66">
        <f t="shared" si="7"/>
        <v>2533.0519999999997</v>
      </c>
      <c r="E24" s="62">
        <f t="shared" si="0"/>
        <v>83.977111485366464</v>
      </c>
      <c r="F24" s="66">
        <f t="shared" ref="F24" si="8">SUM(F19:F23)</f>
        <v>3087.96</v>
      </c>
      <c r="G24" s="30"/>
    </row>
    <row r="25" spans="1:9" s="28" customFormat="1" ht="12" customHeight="1" x14ac:dyDescent="0.2">
      <c r="A25" s="71" t="s">
        <v>51</v>
      </c>
      <c r="B25" s="72">
        <f>B24+B18</f>
        <v>3750.6499999999996</v>
      </c>
      <c r="C25" s="72">
        <f>C24+C18</f>
        <v>4092.8599999999997</v>
      </c>
      <c r="D25" s="72">
        <f>D18+D24</f>
        <v>3264.6019999999999</v>
      </c>
      <c r="E25" s="81">
        <f t="shared" si="0"/>
        <v>79.763343969742422</v>
      </c>
      <c r="F25" s="72">
        <f>F18+F24</f>
        <v>4190.16</v>
      </c>
      <c r="G25" s="30"/>
      <c r="H25" s="30"/>
      <c r="I25" s="30"/>
    </row>
    <row r="26" spans="1:9" s="31" customFormat="1" ht="18.75" customHeight="1" x14ac:dyDescent="0.2">
      <c r="A26" s="75" t="s">
        <v>5</v>
      </c>
      <c r="B26" s="66">
        <f>SUM(B27:B30)</f>
        <v>2210.3000000000002</v>
      </c>
      <c r="C26" s="66">
        <f t="shared" ref="C26:D26" si="9">SUM(C27:C30)</f>
        <v>2229.1999999999998</v>
      </c>
      <c r="D26" s="66">
        <f t="shared" si="9"/>
        <v>1736.2289999999998</v>
      </c>
      <c r="E26" s="66">
        <f>D26/C26*100</f>
        <v>77.885743764579217</v>
      </c>
      <c r="F26" s="66">
        <f>SUM(F27:F30)</f>
        <v>2229.1999999999998</v>
      </c>
    </row>
    <row r="27" spans="1:9" s="31" customFormat="1" ht="45.75" customHeight="1" x14ac:dyDescent="0.25">
      <c r="A27" s="76" t="s">
        <v>30</v>
      </c>
      <c r="B27" s="62">
        <v>639.79999999999995</v>
      </c>
      <c r="C27" s="62">
        <v>639.79999999999995</v>
      </c>
      <c r="D27" s="62">
        <v>485.25599999999997</v>
      </c>
      <c r="E27" s="62">
        <f t="shared" si="0"/>
        <v>75.844951547358548</v>
      </c>
      <c r="F27" s="62">
        <f t="shared" ref="F27:F29" si="10">C27</f>
        <v>639.79999999999995</v>
      </c>
    </row>
    <row r="28" spans="1:9" s="31" customFormat="1" ht="59.25" customHeight="1" x14ac:dyDescent="0.25">
      <c r="A28" s="76" t="s">
        <v>31</v>
      </c>
      <c r="B28" s="62">
        <v>1560.2</v>
      </c>
      <c r="C28" s="62">
        <v>1579.1</v>
      </c>
      <c r="D28" s="62">
        <v>1241.6849999999999</v>
      </c>
      <c r="E28" s="62">
        <f t="shared" si="0"/>
        <v>78.632448863276551</v>
      </c>
      <c r="F28" s="62">
        <f t="shared" si="10"/>
        <v>1579.1</v>
      </c>
    </row>
    <row r="29" spans="1:9" s="31" customFormat="1" ht="14.25" customHeight="1" x14ac:dyDescent="0.25">
      <c r="A29" s="76" t="s">
        <v>33</v>
      </c>
      <c r="B29" s="62">
        <v>0.5</v>
      </c>
      <c r="C29" s="62">
        <v>0.5</v>
      </c>
      <c r="D29" s="62">
        <v>0</v>
      </c>
      <c r="E29" s="62">
        <f t="shared" si="0"/>
        <v>0</v>
      </c>
      <c r="F29" s="62">
        <f t="shared" si="10"/>
        <v>0.5</v>
      </c>
    </row>
    <row r="30" spans="1:9" s="31" customFormat="1" ht="18.75" customHeight="1" x14ac:dyDescent="0.25">
      <c r="A30" s="76" t="s">
        <v>6</v>
      </c>
      <c r="B30" s="62">
        <v>9.8000000000000007</v>
      </c>
      <c r="C30" s="62">
        <v>9.8000000000000007</v>
      </c>
      <c r="D30" s="62">
        <v>9.2880000000000003</v>
      </c>
      <c r="E30" s="62">
        <f t="shared" si="0"/>
        <v>94.775510204081627</v>
      </c>
      <c r="F30" s="62">
        <f>C30</f>
        <v>9.8000000000000007</v>
      </c>
    </row>
    <row r="31" spans="1:9" s="31" customFormat="1" ht="17.25" customHeight="1" x14ac:dyDescent="0.2">
      <c r="A31" s="75" t="s">
        <v>7</v>
      </c>
      <c r="B31" s="66">
        <f>B32</f>
        <v>163.15</v>
      </c>
      <c r="C31" s="66">
        <f t="shared" ref="C31:D31" si="11">C32</f>
        <v>164.26</v>
      </c>
      <c r="D31" s="66">
        <f t="shared" si="11"/>
        <v>94.542000000000002</v>
      </c>
      <c r="E31" s="62">
        <f t="shared" si="0"/>
        <v>57.556313162060157</v>
      </c>
      <c r="F31" s="66">
        <f t="shared" ref="F31:F34" si="12">C31</f>
        <v>164.26</v>
      </c>
    </row>
    <row r="32" spans="1:9" s="31" customFormat="1" ht="14.25" customHeight="1" x14ac:dyDescent="0.25">
      <c r="A32" s="76" t="s">
        <v>8</v>
      </c>
      <c r="B32" s="62">
        <v>163.15</v>
      </c>
      <c r="C32" s="62">
        <v>164.26</v>
      </c>
      <c r="D32" s="62">
        <v>94.542000000000002</v>
      </c>
      <c r="E32" s="62">
        <f t="shared" si="0"/>
        <v>57.556313162060157</v>
      </c>
      <c r="F32" s="62">
        <f t="shared" si="12"/>
        <v>164.26</v>
      </c>
    </row>
    <row r="33" spans="1:9" s="31" customFormat="1" ht="15.75" customHeight="1" x14ac:dyDescent="0.2">
      <c r="A33" s="75" t="s">
        <v>9</v>
      </c>
      <c r="B33" s="66">
        <f>SUM(B34:B35)</f>
        <v>596.9</v>
      </c>
      <c r="C33" s="66">
        <f t="shared" ref="C33:D33" si="13">SUM(C34:C35)</f>
        <v>1046.5999999999999</v>
      </c>
      <c r="D33" s="66">
        <f t="shared" si="13"/>
        <v>963.18000000000006</v>
      </c>
      <c r="E33" s="62">
        <f t="shared" si="0"/>
        <v>92.029428626027155</v>
      </c>
      <c r="F33" s="66">
        <f t="shared" si="12"/>
        <v>1046.5999999999999</v>
      </c>
    </row>
    <row r="34" spans="1:9" s="31" customFormat="1" ht="13.5" customHeight="1" x14ac:dyDescent="0.25">
      <c r="A34" s="76" t="s">
        <v>34</v>
      </c>
      <c r="B34" s="62">
        <v>537.29999999999995</v>
      </c>
      <c r="C34" s="62">
        <v>744</v>
      </c>
      <c r="D34" s="62">
        <v>660.58</v>
      </c>
      <c r="E34" s="62">
        <f t="shared" si="0"/>
        <v>88.787634408602159</v>
      </c>
      <c r="F34" s="62">
        <f t="shared" si="12"/>
        <v>744</v>
      </c>
    </row>
    <row r="35" spans="1:9" ht="29.25" customHeight="1" x14ac:dyDescent="0.25">
      <c r="A35" s="76" t="s">
        <v>10</v>
      </c>
      <c r="B35" s="62">
        <f>27+32.6</f>
        <v>59.6</v>
      </c>
      <c r="C35" s="62">
        <v>302.60000000000002</v>
      </c>
      <c r="D35" s="62">
        <v>302.60000000000002</v>
      </c>
      <c r="E35" s="62">
        <f t="shared" si="0"/>
        <v>100</v>
      </c>
      <c r="F35" s="62">
        <f t="shared" ref="F35:F39" si="14">C35</f>
        <v>302.60000000000002</v>
      </c>
      <c r="G35" s="32"/>
      <c r="H35" s="32"/>
    </row>
    <row r="36" spans="1:9" ht="14.25" customHeight="1" x14ac:dyDescent="0.2">
      <c r="A36" s="75" t="s">
        <v>11</v>
      </c>
      <c r="B36" s="66">
        <f>SUM(B37)</f>
        <v>605.1</v>
      </c>
      <c r="C36" s="66">
        <f t="shared" ref="C36:D36" si="15">SUM(C37)</f>
        <v>592.5</v>
      </c>
      <c r="D36" s="66">
        <f t="shared" si="15"/>
        <v>426.85300000000001</v>
      </c>
      <c r="E36" s="62">
        <f t="shared" si="0"/>
        <v>72.042700421940935</v>
      </c>
      <c r="F36" s="66">
        <f t="shared" si="14"/>
        <v>592.5</v>
      </c>
    </row>
    <row r="37" spans="1:9" ht="15" x14ac:dyDescent="0.25">
      <c r="A37" s="76" t="s">
        <v>35</v>
      </c>
      <c r="B37" s="62">
        <v>605.1</v>
      </c>
      <c r="C37" s="62">
        <v>592.5</v>
      </c>
      <c r="D37" s="62">
        <v>426.85300000000001</v>
      </c>
      <c r="E37" s="62">
        <f t="shared" si="0"/>
        <v>72.042700421940935</v>
      </c>
      <c r="F37" s="62">
        <f t="shared" si="14"/>
        <v>592.5</v>
      </c>
    </row>
    <row r="38" spans="1:9" ht="14.25" x14ac:dyDescent="0.2">
      <c r="A38" s="75" t="s">
        <v>36</v>
      </c>
      <c r="B38" s="66">
        <f>B39</f>
        <v>254.4</v>
      </c>
      <c r="C38" s="66">
        <f t="shared" ref="C38:D38" si="16">C39</f>
        <v>254.4</v>
      </c>
      <c r="D38" s="66">
        <f t="shared" si="16"/>
        <v>190.69200000000001</v>
      </c>
      <c r="E38" s="62">
        <f t="shared" si="0"/>
        <v>74.95754716981132</v>
      </c>
      <c r="F38" s="66">
        <f t="shared" si="14"/>
        <v>254.4</v>
      </c>
    </row>
    <row r="39" spans="1:9" ht="15" x14ac:dyDescent="0.25">
      <c r="A39" s="76" t="s">
        <v>37</v>
      </c>
      <c r="B39" s="62">
        <v>254.4</v>
      </c>
      <c r="C39" s="62">
        <v>254.4</v>
      </c>
      <c r="D39" s="62">
        <v>190.69200000000001</v>
      </c>
      <c r="E39" s="62">
        <f t="shared" si="0"/>
        <v>74.95754716981132</v>
      </c>
      <c r="F39" s="62">
        <f t="shared" si="14"/>
        <v>254.4</v>
      </c>
    </row>
    <row r="40" spans="1:9" s="28" customFormat="1" ht="12" customHeight="1" x14ac:dyDescent="0.2">
      <c r="A40" s="71" t="s">
        <v>12</v>
      </c>
      <c r="B40" s="72">
        <f>B26+B31+B33+B36+B38</f>
        <v>3829.8500000000004</v>
      </c>
      <c r="C40" s="72">
        <f t="shared" ref="C40:F40" si="17">C26+C31+C33+C36+C38</f>
        <v>4286.96</v>
      </c>
      <c r="D40" s="72">
        <f t="shared" si="17"/>
        <v>3411.4960000000001</v>
      </c>
      <c r="E40" s="81">
        <f t="shared" si="0"/>
        <v>79.578442532703832</v>
      </c>
      <c r="F40" s="72">
        <f t="shared" si="17"/>
        <v>4286.96</v>
      </c>
      <c r="G40" s="30"/>
      <c r="H40" s="30"/>
      <c r="I40" s="30"/>
    </row>
    <row r="41" spans="1:9" s="28" customFormat="1" ht="12" customHeight="1" x14ac:dyDescent="0.2">
      <c r="A41" s="71" t="s">
        <v>78</v>
      </c>
      <c r="B41" s="72">
        <f>B25-B40</f>
        <v>-79.200000000000728</v>
      </c>
      <c r="C41" s="72">
        <f>C25-C40</f>
        <v>-194.10000000000036</v>
      </c>
      <c r="D41" s="72">
        <f>D25-D40</f>
        <v>-146.89400000000023</v>
      </c>
      <c r="E41" s="81">
        <f t="shared" si="0"/>
        <v>75.679546625450783</v>
      </c>
      <c r="F41" s="72">
        <f>F25-F40</f>
        <v>-96.800000000000182</v>
      </c>
      <c r="G41" s="30"/>
      <c r="H41" s="30"/>
      <c r="I41" s="30"/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4" sqref="H4:H8"/>
    </sheetView>
  </sheetViews>
  <sheetFormatPr defaultRowHeight="12.75" x14ac:dyDescent="0.2"/>
  <cols>
    <col min="1" max="1" width="19.5703125" customWidth="1"/>
    <col min="4" max="4" width="13.7109375" style="77" bestFit="1" customWidth="1"/>
    <col min="6" max="6" width="11.5703125" style="77" bestFit="1" customWidth="1"/>
    <col min="8" max="8" width="9.140625" style="77"/>
  </cols>
  <sheetData>
    <row r="1" spans="1:8" x14ac:dyDescent="0.2">
      <c r="A1" s="78" t="s">
        <v>55</v>
      </c>
      <c r="B1" s="78" t="s">
        <v>56</v>
      </c>
      <c r="C1" s="78" t="s">
        <v>57</v>
      </c>
      <c r="D1" s="79"/>
      <c r="E1" s="78" t="s">
        <v>58</v>
      </c>
      <c r="F1" s="79"/>
      <c r="G1" s="78" t="s">
        <v>59</v>
      </c>
      <c r="H1" s="79"/>
    </row>
    <row r="2" spans="1:8" x14ac:dyDescent="0.2">
      <c r="A2" s="78"/>
      <c r="B2" s="78"/>
      <c r="C2" s="78" t="s">
        <v>60</v>
      </c>
      <c r="D2" s="79" t="s">
        <v>61</v>
      </c>
      <c r="E2" s="78" t="s">
        <v>60</v>
      </c>
      <c r="F2" s="79" t="s">
        <v>61</v>
      </c>
      <c r="G2" s="78" t="s">
        <v>60</v>
      </c>
      <c r="H2" s="79" t="s">
        <v>62</v>
      </c>
    </row>
    <row r="3" spans="1:8" x14ac:dyDescent="0.2">
      <c r="A3" s="78"/>
      <c r="B3" s="78"/>
      <c r="C3" s="78"/>
      <c r="D3" s="79"/>
      <c r="E3" s="78"/>
      <c r="F3" s="79"/>
      <c r="G3" s="78"/>
      <c r="H3" s="79"/>
    </row>
    <row r="4" spans="1:8" ht="16.5" thickBot="1" x14ac:dyDescent="0.25">
      <c r="A4" s="78" t="s">
        <v>63</v>
      </c>
      <c r="B4" s="78">
        <v>1</v>
      </c>
      <c r="C4" s="89">
        <v>2610.6999999999998</v>
      </c>
      <c r="D4" s="95">
        <f>C4/3929.21*100</f>
        <v>66.443381748493962</v>
      </c>
      <c r="E4" s="89">
        <v>2581.6999999999998</v>
      </c>
      <c r="F4" s="95">
        <f>E4/3317.22*100</f>
        <v>77.827216765846103</v>
      </c>
      <c r="G4" s="89">
        <v>2588.3000000000002</v>
      </c>
      <c r="H4" s="80">
        <f>G4/2967.74*100</f>
        <v>87.214513400769619</v>
      </c>
    </row>
    <row r="5" spans="1:8" ht="16.5" thickBot="1" x14ac:dyDescent="0.25">
      <c r="A5" s="78" t="s">
        <v>7</v>
      </c>
      <c r="B5" s="78">
        <v>2</v>
      </c>
      <c r="C5" s="91">
        <v>225.11</v>
      </c>
      <c r="D5" s="95">
        <f t="shared" ref="D5:D9" si="0">C5/3929.21*100</f>
        <v>5.7291414813664838</v>
      </c>
      <c r="E5" s="91">
        <v>251.12</v>
      </c>
      <c r="F5" s="95">
        <f t="shared" ref="F5:F8" si="1">E5/3317.22*100</f>
        <v>7.5701943193396888</v>
      </c>
      <c r="G5" s="91">
        <v>319.74</v>
      </c>
      <c r="H5" s="80">
        <f t="shared" ref="H5:H8" si="2">G5/2967.74*100</f>
        <v>10.773854852514035</v>
      </c>
    </row>
    <row r="6" spans="1:8" ht="16.5" thickBot="1" x14ac:dyDescent="0.25">
      <c r="A6" s="78" t="s">
        <v>9</v>
      </c>
      <c r="B6" s="78">
        <v>4</v>
      </c>
      <c r="C6" s="92">
        <v>666.6</v>
      </c>
      <c r="D6" s="95">
        <f t="shared" si="0"/>
        <v>16.965242376966362</v>
      </c>
      <c r="E6" s="89">
        <v>0</v>
      </c>
      <c r="F6" s="95">
        <f t="shared" si="1"/>
        <v>0</v>
      </c>
      <c r="G6" s="89">
        <v>0</v>
      </c>
      <c r="H6" s="80">
        <f t="shared" si="2"/>
        <v>0</v>
      </c>
    </row>
    <row r="7" spans="1:8" ht="16.5" thickBot="1" x14ac:dyDescent="0.25">
      <c r="A7" s="78" t="s">
        <v>35</v>
      </c>
      <c r="B7" s="78">
        <v>5</v>
      </c>
      <c r="C7" s="93">
        <v>172.4</v>
      </c>
      <c r="D7" s="95">
        <f t="shared" si="0"/>
        <v>4.3876504437278747</v>
      </c>
      <c r="E7" s="93">
        <v>230</v>
      </c>
      <c r="F7" s="95">
        <f t="shared" si="1"/>
        <v>6.9335166193378805</v>
      </c>
      <c r="G7" s="93">
        <v>0</v>
      </c>
      <c r="H7" s="80">
        <f t="shared" si="2"/>
        <v>0</v>
      </c>
    </row>
    <row r="8" spans="1:8" ht="16.5" thickBot="1" x14ac:dyDescent="0.25">
      <c r="A8" s="78" t="s">
        <v>36</v>
      </c>
      <c r="B8" s="78">
        <v>10</v>
      </c>
      <c r="C8" s="89">
        <v>254.4</v>
      </c>
      <c r="D8" s="95">
        <f t="shared" si="0"/>
        <v>6.474583949445309</v>
      </c>
      <c r="E8" s="89">
        <v>254.4</v>
      </c>
      <c r="F8" s="95">
        <f t="shared" si="1"/>
        <v>7.6690722954763331</v>
      </c>
      <c r="G8" s="89">
        <v>59.7</v>
      </c>
      <c r="H8" s="80">
        <f t="shared" si="2"/>
        <v>2.0116317467163567</v>
      </c>
    </row>
    <row r="9" spans="1:8" ht="16.5" thickBot="1" x14ac:dyDescent="0.25">
      <c r="A9" s="78" t="s">
        <v>12</v>
      </c>
      <c r="B9" s="78"/>
      <c r="C9" s="94">
        <v>3929.21</v>
      </c>
      <c r="D9" s="95">
        <f t="shared" si="0"/>
        <v>100</v>
      </c>
      <c r="E9" s="94">
        <v>3317.22</v>
      </c>
      <c r="F9" s="90">
        <v>100</v>
      </c>
      <c r="G9" s="94">
        <v>2967.74</v>
      </c>
      <c r="H9" s="78">
        <f t="shared" ref="D9:H9" si="3">SUM(H4:H8)</f>
        <v>100.00000000000001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Оценка (2)</vt:lpstr>
      <vt:lpstr>Лист3</vt:lpstr>
      <vt:lpstr>'Оценка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2024-11-18T08:36:40Z</cp:lastPrinted>
  <dcterms:created xsi:type="dcterms:W3CDTF">2021-11-23T07:27:36Z</dcterms:created>
  <dcterms:modified xsi:type="dcterms:W3CDTF">2025-11-24T12:44:22Z</dcterms:modified>
</cp:coreProperties>
</file>