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846" activeTab="3"/>
  </bookViews>
  <sheets>
    <sheet name="Оценка" sheetId="1" r:id="rId1"/>
    <sheet name="Аналитич.таб." sheetId="2" r:id="rId2"/>
    <sheet name="Лист1" sheetId="3" r:id="rId3"/>
    <sheet name="Оценка (2)" sheetId="4" r:id="rId4"/>
    <sheet name="к поясн.записке" sheetId="5" r:id="rId5"/>
  </sheets>
  <definedNames>
    <definedName name="_xlnm._FilterDatabase" localSheetId="1" hidden="1">'Аналитич.таб.'!$A$1:$A$185</definedName>
    <definedName name="_xlnm._FilterDatabase" localSheetId="4" hidden="1">'к поясн.записке'!$A$1:$A$185</definedName>
    <definedName name="_xlnm.Print_Area" localSheetId="1">'Аналитич.таб.'!$A$1:$J$187</definedName>
    <definedName name="_xlnm.Print_Area" localSheetId="4">'к поясн.записке'!$A$1:$F$187</definedName>
    <definedName name="_xlnm.Print_Area" localSheetId="0">'Оценка'!$A$1:$H$172</definedName>
    <definedName name="_xlnm.Print_Area" localSheetId="3">'Оценка (2)'!$A$1:$E$175</definedName>
  </definedNames>
  <calcPr fullCalcOnLoad="1"/>
</workbook>
</file>

<file path=xl/sharedStrings.xml><?xml version="1.0" encoding="utf-8"?>
<sst xmlns="http://schemas.openxmlformats.org/spreadsheetml/2006/main" count="977" uniqueCount="321">
  <si>
    <t>Услуги связи</t>
  </si>
  <si>
    <t>Коммунальные услуги</t>
  </si>
  <si>
    <t>Увеличение стоимости основных средств</t>
  </si>
  <si>
    <t>Наименование видов расходов</t>
  </si>
  <si>
    <t>Начисления на заработную плату</t>
  </si>
  <si>
    <t>Услуги по содержанию  имущества</t>
  </si>
  <si>
    <t>Код дохода</t>
  </si>
  <si>
    <t>Наименование доходного источника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</si>
  <si>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</si>
  <si>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</si>
  <si>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</si>
  <si>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</t>
  </si>
  <si>
    <t>000  1000000000  0000  000</t>
  </si>
  <si>
    <t>ИТОГО собственных доходов</t>
  </si>
  <si>
    <t>000  2000000000  0000  000</t>
  </si>
  <si>
    <t>ИТОГО по безвозмездным поступлениям</t>
  </si>
  <si>
    <t>Разница в доходах и расходах</t>
  </si>
  <si>
    <t xml:space="preserve">Заработная плата </t>
  </si>
  <si>
    <t>Итого налоговых доходов</t>
  </si>
  <si>
    <t>Неналоговые доходы</t>
  </si>
  <si>
    <t>Итого неналоговых доходов</t>
  </si>
  <si>
    <t>АДМИНИСТРАЦИЯ   МАЛОКИЛЬМЕЗСКОГО СЕЛЬСКОГО ПОСЕЛЕНИЯ</t>
  </si>
  <si>
    <t xml:space="preserve">хозтовары </t>
  </si>
  <si>
    <t>Всего доходов по с/поселению</t>
  </si>
  <si>
    <t xml:space="preserve"> код ЭКР</t>
  </si>
  <si>
    <t>Итого по разделу 01</t>
  </si>
  <si>
    <t>Итого по с/поселению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</si>
  <si>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</si>
  <si>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канцтовары</t>
  </si>
  <si>
    <t>Средства самообложения граждан</t>
  </si>
  <si>
    <t>расчистка дорог от снега</t>
  </si>
  <si>
    <t>текущий ремонт сетей водопровода</t>
  </si>
  <si>
    <t>Акцизы по подакцизным товарам</t>
  </si>
  <si>
    <t>Дотации бюджетам поселений на поддержку мер по обеспечению сбалансированности бюджетов</t>
  </si>
  <si>
    <t>Резервный фонд</t>
  </si>
  <si>
    <t>Членские взносы в ассоциацию "Совета муниципальных образований Кировской области" 85 руб.*12*1,1=1122</t>
  </si>
  <si>
    <t>Прочие работы, услуги</t>
  </si>
  <si>
    <t>Изготовление квалифицированного сертификата ключа проверки электронной подписи</t>
  </si>
  <si>
    <t>проведение выборов</t>
  </si>
  <si>
    <t>услуги по монтажу оборудования уличного освещения</t>
  </si>
  <si>
    <t>электроматериалы (лампы и др.)</t>
  </si>
  <si>
    <t>540 передача полномочий по градостроительству</t>
  </si>
  <si>
    <t>заправка картриджа 1 заправка по 310 руб.*18 =5580</t>
  </si>
  <si>
    <t>Единый сельскохозяйственный налог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</si>
  <si>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</si>
  <si>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Sim-карта</t>
  </si>
  <si>
    <t>штрафы за нарушение законодательства о налогах и сборах, законодательства о страховых взносах</t>
  </si>
  <si>
    <t>прочие канцтовары</t>
  </si>
  <si>
    <t>вывозка грунта-грейдирование</t>
  </si>
  <si>
    <t>кредиторская задолженность</t>
  </si>
  <si>
    <t>присадка к топливу Штиль</t>
  </si>
  <si>
    <t>Расходы на выплату персоналу</t>
  </si>
  <si>
    <t>Закупка товаров, работ и услуг</t>
  </si>
  <si>
    <t>Иные бюджетные ассигнования</t>
  </si>
  <si>
    <t>не менее 2,5% и 5% расходы без субвенции</t>
  </si>
  <si>
    <t>Социальные пособия и компенсации персоналу в денежной форме</t>
  </si>
  <si>
    <t>(851,852, 853)</t>
  </si>
  <si>
    <t>бумага ксероксная</t>
  </si>
  <si>
    <t>Увеличение стоимости прочих обротных запасов (материалов)</t>
  </si>
  <si>
    <t>Ожидаемое за ноябрь, декабрь</t>
  </si>
  <si>
    <t>Прогноз 2022 год</t>
  </si>
  <si>
    <t xml:space="preserve">Ожидаемые за ноябрь, декабрь </t>
  </si>
  <si>
    <t>984 2 02 15001 10 0100 150</t>
  </si>
  <si>
    <t>984 2 02 15001 10 0200 150</t>
  </si>
  <si>
    <t>984 2 02 15002 10 0000 150</t>
  </si>
  <si>
    <t>984 2 02 2999910 0000 150</t>
  </si>
  <si>
    <t>984 2 02 3511810 0000 150</t>
  </si>
  <si>
    <t>984 2 02 45390 10 0000 150</t>
  </si>
  <si>
    <t>984 2 02 49999 10 0000 150</t>
  </si>
  <si>
    <t>Прочие межбюджетные трансферты передаваемые бюджетам сельских поселений</t>
  </si>
  <si>
    <t>Межбюджетные трансферты, передаваемые бюджетам сельских поселений на финансовое обеспечение дорожной деятельности</t>
  </si>
  <si>
    <t>984 2 04 05099 10 0000 150</t>
  </si>
  <si>
    <t>Прочие безвозмездные поступления от негосударственных организаций в бюджеты сельских поселений</t>
  </si>
  <si>
    <t>984 2 07 05030 10 0000 150</t>
  </si>
  <si>
    <t>Прочие безвозмездные поступления в бюджеты сельских поселений</t>
  </si>
  <si>
    <t>налоги, пошлины, сборы (НДС)</t>
  </si>
  <si>
    <t>налоги, пошлины, сборы (земельный)</t>
  </si>
  <si>
    <t>Диспансеризация муниципальных служащих</t>
  </si>
  <si>
    <t>Увеличение стоимости горюче-смазочных материалов (ГСМ)</t>
  </si>
  <si>
    <t>Увеличение стоимости горюче-смазочных материалов (дрова)</t>
  </si>
  <si>
    <t>флаги</t>
  </si>
  <si>
    <t>Услуги по оценке Тат-Кильмезского ФАП</t>
  </si>
  <si>
    <t>Проверка сметы расхода на ремонт части уличной водопроводной сети д. Тат-Кильмезь ул.Ровное</t>
  </si>
  <si>
    <t>Проверка сметы расхода на замену водонапорной башни д. Малая Кильмезь ул.Молодежная</t>
  </si>
  <si>
    <t>вывоз мусора</t>
  </si>
  <si>
    <t>Установка пожарных гидрантов в д. Микварово</t>
  </si>
  <si>
    <t>создание мест накопления ТКО</t>
  </si>
  <si>
    <t>рында (пожарный сигнал оповещения населения)</t>
  </si>
  <si>
    <t>Плата за интернет 1200*12</t>
  </si>
  <si>
    <t>бумага ксероксная (260руб)</t>
  </si>
  <si>
    <t>Замена водонапорной башни 25 куб.м. в д. Малая Кильмезь ул. Трактовая (Молодежная)</t>
  </si>
  <si>
    <t>Ремонт части уличной водопроводной сети д.Тат-Кильмезь ул.Ровное</t>
  </si>
  <si>
    <t>Замена водонапорной башни 25 куб.м. в д. Малая Кильмезь ул. Трактовая</t>
  </si>
  <si>
    <t>замена однофазного прибора учета</t>
  </si>
  <si>
    <t>540 передача полномочий по финасовому контролю и аудиту</t>
  </si>
  <si>
    <t>Прочие доходы от использования имущества и прав, находящиеся в государственной и муниципальной собственности поселений (за исключением имущества муниципальных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</si>
  <si>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сельских поселений (ТКО)</t>
  </si>
  <si>
    <t>Прочие субсидии бюджетам сельских поселений (ППМИ)</t>
  </si>
  <si>
    <t>182  101 0200001 0000 110</t>
  </si>
  <si>
    <t>182  105 0300001 0000 110</t>
  </si>
  <si>
    <t>182  106 0100000 0000 110</t>
  </si>
  <si>
    <t>182  106 0600000 0000 110</t>
  </si>
  <si>
    <t>984  108 0000000 0000 110</t>
  </si>
  <si>
    <t>984 1 17 1400000 0000 180</t>
  </si>
  <si>
    <t>Прогноз 2023 год</t>
  </si>
  <si>
    <t xml:space="preserve">2 телефона *480*12 </t>
  </si>
  <si>
    <t>обслуж. системы автоматической пож.сигнализации</t>
  </si>
  <si>
    <t>343.1102</t>
  </si>
  <si>
    <t>343.1101</t>
  </si>
  <si>
    <t>223.</t>
  </si>
  <si>
    <t>Глава муниципального образования</t>
  </si>
  <si>
    <t>Создание условий для обеспечения выполнения органами местного самоуправления своих полномочий</t>
  </si>
  <si>
    <t>Глава муниципального образования Малокильмезское сельское поселение</t>
  </si>
  <si>
    <t>Муниципальная служба Малокильмезского сельского поселения</t>
  </si>
  <si>
    <t>Иные межбюджетные трансферты на выполнение расходных обязательств муниципальных образований</t>
  </si>
  <si>
    <t xml:space="preserve">984 0102 1200000000 000 </t>
  </si>
  <si>
    <t xml:space="preserve">984 0102 1200015570 000 </t>
  </si>
  <si>
    <t>984 0104 0100000000 000</t>
  </si>
  <si>
    <t>984 0104 0100015570 000</t>
  </si>
  <si>
    <t>984 0104 0100024010 000</t>
  </si>
  <si>
    <t>Проведение выборов и референдумов в Малокильмезском сельском поселении</t>
  </si>
  <si>
    <t>984 0107 1020005050 000</t>
  </si>
  <si>
    <t>984 0111 1020005010 000</t>
  </si>
  <si>
    <t>Создание финансовых, материальных и иных резервов</t>
  </si>
  <si>
    <t>Другие общегосударственные вопросы</t>
  </si>
  <si>
    <t>Управление имуществом муниципального образования Малокильмезское сельское поселение</t>
  </si>
  <si>
    <t>984 0113 0600000000 000</t>
  </si>
  <si>
    <t>984 0113 0600004060 000</t>
  </si>
  <si>
    <t>Оценка рыночной стоимости объектов движимого и недвижимого имущества муниципальной собственности</t>
  </si>
  <si>
    <t>984 0113 0700000000 000</t>
  </si>
  <si>
    <t>Пртиводействие коррупции в Малокильмезском сельском поселении</t>
  </si>
  <si>
    <t>984 0113 0700004050 000</t>
  </si>
  <si>
    <t>Противодействие коррупции</t>
  </si>
  <si>
    <t>984 0113 1020005020 000</t>
  </si>
  <si>
    <t>Выполнение других обязательств органов местного самоуправления</t>
  </si>
  <si>
    <t>984 0113 1020005040 000</t>
  </si>
  <si>
    <t>Передача полномочий по осуществлению внутреннего муниципального финансового контроля и внутреннего финансового аудита</t>
  </si>
  <si>
    <t xml:space="preserve"> Условно утверждаемые расходы</t>
  </si>
  <si>
    <t>984 0203 0000000000 000</t>
  </si>
  <si>
    <t>Национальная оборона</t>
  </si>
  <si>
    <t>984  0203  1020051180  000</t>
  </si>
  <si>
    <t>Субвенции на осуществление первичного воинского учета на территориях, где отсутствуют военные комиссариаты</t>
  </si>
  <si>
    <t>984 0200 0000000000 000</t>
  </si>
  <si>
    <t>Мобилизационная и вневойсковая подготовка</t>
  </si>
  <si>
    <t>Общегосударственные вопросы</t>
  </si>
  <si>
    <t>984 0300 0000000000 000</t>
  </si>
  <si>
    <t>Национальная безопасность и правоохраниетльная деятельность</t>
  </si>
  <si>
    <t>984 0310 0000000000 000</t>
  </si>
  <si>
    <t>Обеспечение пожарной безопасности</t>
  </si>
  <si>
    <t>984 0310 0800000000 000</t>
  </si>
  <si>
    <t>Пожарная безопасность Малокильмезского сельского поселения</t>
  </si>
  <si>
    <t>984 0310 0800004080 000</t>
  </si>
  <si>
    <t>Пожарная безопасность</t>
  </si>
  <si>
    <t>984 0400 0000000000 000</t>
  </si>
  <si>
    <t>984 0409 0000000000 000</t>
  </si>
  <si>
    <t>984 0409 0300004020 000</t>
  </si>
  <si>
    <t>Национальная экономика</t>
  </si>
  <si>
    <t>Дорожное хозяйство</t>
  </si>
  <si>
    <t>984 0409 0300000000 000</t>
  </si>
  <si>
    <t>Программа комплексного развития транспортной инфраструктуры Малокильмезского сельского поселения Кильмезского района Кировской области</t>
  </si>
  <si>
    <t>984 0412 0600000000 000</t>
  </si>
  <si>
    <t>984 0412 0600004070 000</t>
  </si>
  <si>
    <t>Содержание автомобильных дорог общего пользования местного значения</t>
  </si>
  <si>
    <t>984 0412 0000000000 000</t>
  </si>
  <si>
    <t>Другие вопросы в области национальной экономики</t>
  </si>
  <si>
    <t>Землеустройство, землепользование</t>
  </si>
  <si>
    <t xml:space="preserve">Софинансирование на выделение земельных участков из земель сельхозназначения </t>
  </si>
  <si>
    <t>984 0412 1020005030 000</t>
  </si>
  <si>
    <t>Передача части полномочий по решению вопросов местного значения в сфере градостроительной деятельности</t>
  </si>
  <si>
    <t xml:space="preserve"> ЖКХ</t>
  </si>
  <si>
    <t>984  0500 0000000  000</t>
  </si>
  <si>
    <t xml:space="preserve"> Коммунальное хозяйство</t>
  </si>
  <si>
    <t>984 0502 0000000 000</t>
  </si>
  <si>
    <t>984 0502 0200000000 000</t>
  </si>
  <si>
    <t>984 0502 0200004010 000</t>
  </si>
  <si>
    <t>984 0502 02000S5170 000</t>
  </si>
  <si>
    <t>Программа комплексного развития систем коммунальной инфраструктуры Малокильмезского сельского поселения Кильмезского района Кировской области</t>
  </si>
  <si>
    <t>Обеспечение устойчивого функционирования и развития систем коммунального комплекса</t>
  </si>
  <si>
    <t>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</t>
  </si>
  <si>
    <t>984 0502 0200015170 000</t>
  </si>
  <si>
    <t>Инвестиция муниципальных  программ и проектов развития общественной инфраструктуры муниципальных образований в Кировской области</t>
  </si>
  <si>
    <t>984 0502 0800000000 000</t>
  </si>
  <si>
    <t xml:space="preserve"> Инвестиция муниципальных  программ и проектов развития общественной инфраструктуры муниципальных образований в Кировской области</t>
  </si>
  <si>
    <t xml:space="preserve"> Благоустройство</t>
  </si>
  <si>
    <t>984 0503 0000000 000</t>
  </si>
  <si>
    <t>Благоустройство территории Малокильмезского сельского поселения</t>
  </si>
  <si>
    <t xml:space="preserve"> Обслуживание уличного освещения</t>
  </si>
  <si>
    <t>984 0503 040004030 000</t>
  </si>
  <si>
    <t>984 0503 040000000 000</t>
  </si>
  <si>
    <t>984 0503 0500000000 000</t>
  </si>
  <si>
    <t>Охрана окружающей среды в Малокильмезском сельском поселении</t>
  </si>
  <si>
    <t>984 0503 05000Т50040 000</t>
  </si>
  <si>
    <t>Создание мест (площадок) накопления ТКО"</t>
  </si>
  <si>
    <t xml:space="preserve"> Социальная политика</t>
  </si>
  <si>
    <t>984 1000 0000000000 000</t>
  </si>
  <si>
    <t>984 1001 0000000000 000</t>
  </si>
  <si>
    <t>Пенсионное обеспечение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</si>
  <si>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</si>
  <si>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984 1001 0100024020 000</t>
  </si>
  <si>
    <t>Проведение выборов и референдумов</t>
  </si>
  <si>
    <t>Функционирование высшего должностного лица субъекта РФ и МО</t>
  </si>
  <si>
    <t xml:space="preserve">984 0102 0000000000 000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</si>
  <si>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</si>
  <si>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984 0104 0000000000 000</t>
  </si>
  <si>
    <t>100 103 0200001 0000 110</t>
  </si>
  <si>
    <t>98411109000000000000</t>
  </si>
  <si>
    <t>98411402053100000000</t>
  </si>
  <si>
    <t>984 2 02 16001 10 0200 150</t>
  </si>
  <si>
    <t>Дотации бюджетам сельских поселений на выравнивание бюджетной обеспеченности из бюджетов муниципальных районов</t>
  </si>
  <si>
    <t>Установка пандуса к зданию администрации</t>
  </si>
  <si>
    <t xml:space="preserve">Социальные пособия и компенсации </t>
  </si>
  <si>
    <t>221</t>
  </si>
  <si>
    <t>междугородные переговоры</t>
  </si>
  <si>
    <t>ремонт водопроводной сети (установка емкости 50м3)</t>
  </si>
  <si>
    <t>Фискальный накопитель Эвотор</t>
  </si>
  <si>
    <t>электроэнергия лимит 1600 квт.ч. * 8,47=13552</t>
  </si>
  <si>
    <t xml:space="preserve">распиловка дров 216 руб.* 17 куб.м. </t>
  </si>
  <si>
    <t>расколка дров 144 руб. * 17 куб.м.</t>
  </si>
  <si>
    <t>укладка дров   101,4 руб. * 17 куб.м.</t>
  </si>
  <si>
    <t>бензин АИ-92 43,8руб*40л</t>
  </si>
  <si>
    <t>дизтопливо на заправку автомашины (8л*48,2*92л)</t>
  </si>
  <si>
    <t>лимит дров по с\п 17 куб.м. * 900 руб</t>
  </si>
  <si>
    <t xml:space="preserve">за выслугу лет 3712, доплата 14534 </t>
  </si>
  <si>
    <t>оплата электроэнергии 11900*8,47=97818</t>
  </si>
  <si>
    <t>984 0503 040004П30 000</t>
  </si>
  <si>
    <t>Прочие мероприятия в области благоустройства</t>
  </si>
  <si>
    <t>310</t>
  </si>
  <si>
    <t>984 0113 1020088000 000</t>
  </si>
  <si>
    <t>Аналитическая таблица 2021 год</t>
  </si>
  <si>
    <t>Утверждено 2021г</t>
  </si>
  <si>
    <t>Уточ.  план 2021г</t>
  </si>
  <si>
    <t>Всего дохода в 2021г.</t>
  </si>
  <si>
    <t>Прогноз 2024 год</t>
  </si>
  <si>
    <t>Оценка ожидаемого исполнения бюджета за 2021 год</t>
  </si>
  <si>
    <t xml:space="preserve">Утверждено в бюджете на 2021г </t>
  </si>
  <si>
    <t>Уточненный бюджет 2021г</t>
  </si>
  <si>
    <t>100 103 0223101 0000 110</t>
  </si>
  <si>
    <t>дизельное топливо</t>
  </si>
  <si>
    <t>100 103 0224101 0000 110</t>
  </si>
  <si>
    <t>моторные масла</t>
  </si>
  <si>
    <t>100 103 0225101 0000 110</t>
  </si>
  <si>
    <t>автомобильный бензин</t>
  </si>
  <si>
    <t>100 103 0226101 0000 110</t>
  </si>
  <si>
    <t>прямогонный бензин</t>
  </si>
  <si>
    <t>182 101 0200001 0000 110</t>
  </si>
  <si>
    <t>182 105 0300001 0000 110</t>
  </si>
  <si>
    <t>182 106 0103010 0000 110</t>
  </si>
  <si>
    <t>182 106 0600000 0000 110</t>
  </si>
  <si>
    <t>с организаций</t>
  </si>
  <si>
    <t>с физ.лиц</t>
  </si>
  <si>
    <t>984 108 0000000 0000 110</t>
  </si>
  <si>
    <t xml:space="preserve">Прочие доходы от использования имущества </t>
  </si>
  <si>
    <t>Доходы от реализации имущества</t>
  </si>
  <si>
    <t>984 117 1400000 0000 180</t>
  </si>
  <si>
    <t>000 1000000000 0000 000</t>
  </si>
  <si>
    <t>000 2000000000 0000 000</t>
  </si>
  <si>
    <t>Безвозмездные поступления</t>
  </si>
  <si>
    <t>ВСЕГО ДОХОДОВ</t>
  </si>
  <si>
    <r>
      <t>междугородние преговоры</t>
    </r>
    <r>
      <rPr>
        <sz val="10"/>
        <color indexed="10"/>
        <rFont val="Arial Cyr"/>
        <family val="0"/>
      </rPr>
      <t xml:space="preserve"> 8 мин. в день*250 раб.дн.*5,1</t>
    </r>
  </si>
  <si>
    <t>Конверты с маркой,20шт*32р</t>
  </si>
  <si>
    <t>Конверты без марки, 5шт.*16</t>
  </si>
  <si>
    <t>Конверты без марки, 6*13=76</t>
  </si>
  <si>
    <t>Марки, 70шт.*10руб.</t>
  </si>
  <si>
    <t>Разборка  и перекладка печи в здании администрации</t>
  </si>
  <si>
    <t>Объявления, поздравления в газету</t>
  </si>
  <si>
    <t>ноутбук</t>
  </si>
  <si>
    <t>модем</t>
  </si>
  <si>
    <t>344</t>
  </si>
  <si>
    <t>Увеличение стоимости строительных материалов</t>
  </si>
  <si>
    <t>Кирпич</t>
  </si>
  <si>
    <t>Прочие хозяйственные материалы</t>
  </si>
  <si>
    <t>Задвижка</t>
  </si>
  <si>
    <t>Колосник</t>
  </si>
  <si>
    <t>Дверцы</t>
  </si>
  <si>
    <t>984 0503 0400004П30 000</t>
  </si>
  <si>
    <t>226</t>
  </si>
  <si>
    <t>Вывозка отходов от спила деревьев</t>
  </si>
  <si>
    <t>Установка деткого уличного комплекса</t>
  </si>
  <si>
    <t>мотокоса</t>
  </si>
  <si>
    <t>Детский уличный комплекс</t>
  </si>
  <si>
    <t>Утверждено на  2021 год</t>
  </si>
  <si>
    <t>Уточ. план 2021г</t>
  </si>
  <si>
    <t>Итого расходов за 10 м. 2021г</t>
  </si>
  <si>
    <t>кирпичи</t>
  </si>
  <si>
    <t>электроэнергия лимит 1500 квт.ч. * 9,64=14460</t>
  </si>
  <si>
    <t>Исполнение на 01.11.2021г</t>
  </si>
  <si>
    <t>Ожидаемое исполнение за 2021 год</t>
  </si>
  <si>
    <t>вывоз мусора 220,17*12мес</t>
  </si>
  <si>
    <t>лимит дров по с\п 17 куб.м. * 920 руб</t>
  </si>
  <si>
    <t xml:space="preserve">за выслугу лет 3712+2132, доплата 14534 </t>
  </si>
  <si>
    <t>междугородние преговоры,внутризоновое соединение</t>
  </si>
  <si>
    <t xml:space="preserve">2 телефона *410*12 </t>
  </si>
  <si>
    <t>бензин АИ-92 47,5руб*40л</t>
  </si>
  <si>
    <t>ВСЕГО РАСХОДОВ</t>
  </si>
  <si>
    <t>Членские взносы в ассоциацию "Совета муниципальных образований Кировской области" 139,70 руб.*12=1676,4</t>
  </si>
  <si>
    <t>Вывоз отходов</t>
  </si>
  <si>
    <t>Мотокоса, бензопила</t>
  </si>
  <si>
    <t>984 1001 0100000000 000</t>
  </si>
  <si>
    <t>984 0113 0000000000 000</t>
  </si>
  <si>
    <r>
      <t>Дотации бюджетам поселений на выравнивание уровня бюджетной обеспеченности</t>
    </r>
    <r>
      <rPr>
        <i/>
        <sz val="10"/>
        <rFont val="Times New Roman"/>
        <family val="1"/>
      </rPr>
      <t xml:space="preserve"> /область/</t>
    </r>
  </si>
  <si>
    <r>
      <t>Дотации бюджетам поселений на выравнивание уровня бюджетной обеспеченности</t>
    </r>
    <r>
      <rPr>
        <i/>
        <sz val="10"/>
        <rFont val="Times New Roman"/>
        <family val="1"/>
      </rPr>
      <t xml:space="preserve"> /район/</t>
    </r>
  </si>
  <si>
    <t>Всего расходов в 2021г.</t>
  </si>
  <si>
    <t>Прогноз  2022 год</t>
  </si>
  <si>
    <t>Прогноз  2024 год</t>
  </si>
  <si>
    <t>Жилищно-коммунальное хозяйство</t>
  </si>
  <si>
    <t xml:space="preserve">540 передача полномочий по финасовому контролю </t>
  </si>
  <si>
    <t>23к 22</t>
  </si>
  <si>
    <t>24 к 23</t>
  </si>
  <si>
    <t>%</t>
  </si>
  <si>
    <t>в т.ч. Дороги</t>
  </si>
  <si>
    <t>Дох. за 11 мес. 2021г</t>
  </si>
  <si>
    <t>доход за 11 мес.21</t>
  </si>
  <si>
    <t>за месяц</t>
  </si>
  <si>
    <t>осталось за дек.</t>
  </si>
  <si>
    <t>за декабрь 2021г.</t>
  </si>
  <si>
    <t>Исполнение на 01.12.2021г</t>
  </si>
  <si>
    <t>Ожидаемое за декабрь 2021г.</t>
  </si>
  <si>
    <t>не выполнить</t>
  </si>
  <si>
    <t>осталось исполнить по плану</t>
  </si>
  <si>
    <t>исполнено в ноябре 2021</t>
  </si>
  <si>
    <t>исполненов дек.2020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</si>
</sst>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0.0%"/>
    <numFmt numFmtId="175" formatCode="0.0"/>
    <numFmt numFmtId="176" formatCode="0.000"/>
    <numFmt numFmtId="177" formatCode="[$-FC19]d\ mmmm\ yyyy\ &quot;г.&quot;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"/>
  </numFmts>
  <fonts count="9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6"/>
      <name val="Arial Cyr"/>
      <family val="0"/>
    </font>
    <font>
      <i/>
      <sz val="10"/>
      <color indexed="60"/>
      <name val="Arial Cyr"/>
      <family val="0"/>
    </font>
    <font>
      <sz val="9"/>
      <color indexed="16"/>
      <name val="Arial Cyr"/>
      <family val="0"/>
    </font>
    <font>
      <b/>
      <sz val="10"/>
      <color indexed="16"/>
      <name val="Arial Cyr"/>
      <family val="0"/>
    </font>
    <font>
      <b/>
      <i/>
      <sz val="10"/>
      <color indexed="16"/>
      <name val="Arial Cyr"/>
      <family val="0"/>
    </font>
    <font>
      <sz val="10"/>
      <color indexed="8"/>
      <name val="Arial Cyr"/>
      <family val="0"/>
    </font>
    <font>
      <b/>
      <i/>
      <sz val="10"/>
      <color indexed="60"/>
      <name val="Arial Cyr"/>
      <family val="0"/>
    </font>
    <font>
      <b/>
      <sz val="9"/>
      <color indexed="16"/>
      <name val="Arial Cyr"/>
      <family val="0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36"/>
      <name val="Times New Roman"/>
      <family val="1"/>
    </font>
    <font>
      <i/>
      <sz val="10"/>
      <color indexed="60"/>
      <name val="Times New Roman"/>
      <family val="1"/>
    </font>
    <font>
      <i/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9"/>
      <color indexed="16"/>
      <name val="Times New Roman"/>
      <family val="1"/>
    </font>
    <font>
      <b/>
      <i/>
      <sz val="10"/>
      <color indexed="60"/>
      <name val="Times New Roman"/>
      <family val="1"/>
    </font>
    <font>
      <b/>
      <sz val="9"/>
      <color indexed="16"/>
      <name val="Times New Roman"/>
      <family val="1"/>
    </font>
    <font>
      <b/>
      <i/>
      <sz val="9"/>
      <color indexed="36"/>
      <name val="Times New Roman"/>
      <family val="1"/>
    </font>
    <font>
      <i/>
      <sz val="8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Arial Cyr"/>
      <family val="0"/>
    </font>
    <font>
      <i/>
      <sz val="10"/>
      <color theme="9" tint="-0.4999699890613556"/>
      <name val="Arial Cyr"/>
      <family val="0"/>
    </font>
    <font>
      <sz val="9"/>
      <color theme="5" tint="-0.4999699890613556"/>
      <name val="Arial Cyr"/>
      <family val="0"/>
    </font>
    <font>
      <b/>
      <sz val="10"/>
      <color theme="5" tint="-0.4999699890613556"/>
      <name val="Arial Cyr"/>
      <family val="0"/>
    </font>
    <font>
      <b/>
      <i/>
      <sz val="10"/>
      <color theme="5" tint="-0.4999699890613556"/>
      <name val="Arial Cyr"/>
      <family val="0"/>
    </font>
    <font>
      <sz val="10"/>
      <color theme="1"/>
      <name val="Arial Cyr"/>
      <family val="0"/>
    </font>
    <font>
      <b/>
      <i/>
      <sz val="10"/>
      <color theme="9" tint="-0.4999699890613556"/>
      <name val="Arial Cyr"/>
      <family val="0"/>
    </font>
    <font>
      <b/>
      <sz val="9"/>
      <color theme="5" tint="-0.4999699890613556"/>
      <name val="Arial Cyr"/>
      <family val="0"/>
    </font>
    <font>
      <sz val="10"/>
      <color theme="7" tint="-0.24997000396251678"/>
      <name val="Times New Roman"/>
      <family val="1"/>
    </font>
    <font>
      <b/>
      <sz val="10"/>
      <color theme="7" tint="-0.24997000396251678"/>
      <name val="Times New Roman"/>
      <family val="1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Times New Roman"/>
      <family val="1"/>
    </font>
    <font>
      <b/>
      <i/>
      <sz val="10"/>
      <color theme="5" tint="-0.4999699890613556"/>
      <name val="Times New Roman"/>
      <family val="1"/>
    </font>
    <font>
      <b/>
      <i/>
      <sz val="10"/>
      <color theme="7" tint="-0.24997000396251678"/>
      <name val="Times New Roman"/>
      <family val="1"/>
    </font>
    <font>
      <i/>
      <sz val="10"/>
      <color theme="9" tint="-0.4999699890613556"/>
      <name val="Times New Roman"/>
      <family val="1"/>
    </font>
    <font>
      <i/>
      <sz val="10"/>
      <color theme="7" tint="-0.24997000396251678"/>
      <name val="Times New Roman"/>
      <family val="1"/>
    </font>
    <font>
      <sz val="10"/>
      <color theme="1"/>
      <name val="Times New Roman"/>
      <family val="1"/>
    </font>
    <font>
      <sz val="9"/>
      <color theme="5" tint="-0.4999699890613556"/>
      <name val="Times New Roman"/>
      <family val="1"/>
    </font>
    <font>
      <b/>
      <i/>
      <sz val="10"/>
      <color theme="9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i/>
      <sz val="9"/>
      <color theme="7" tint="-0.24997000396251678"/>
      <name val="Times New Roman"/>
      <family val="1"/>
    </font>
    <font>
      <i/>
      <sz val="8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6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7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6" fillId="0" borderId="13" xfId="0" applyFont="1" applyBorder="1" applyAlignment="1">
      <alignment vertical="top" wrapText="1"/>
    </xf>
    <xf numFmtId="0" fontId="78" fillId="0" borderId="13" xfId="0" applyFont="1" applyBorder="1" applyAlignment="1">
      <alignment wrapText="1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76" fillId="0" borderId="10" xfId="0" applyNumberFormat="1" applyFont="1" applyBorder="1" applyAlignment="1">
      <alignment/>
    </xf>
    <xf numFmtId="0" fontId="0" fillId="0" borderId="13" xfId="0" applyBorder="1" applyAlignment="1">
      <alignment vertical="top" wrapText="1"/>
    </xf>
    <xf numFmtId="1" fontId="77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8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1" fontId="9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5" xfId="0" applyNumberForma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right" vertical="center"/>
    </xf>
    <xf numFmtId="49" fontId="1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 vertical="center"/>
    </xf>
    <xf numFmtId="1" fontId="1" fillId="6" borderId="10" xfId="0" applyNumberFormat="1" applyFont="1" applyFill="1" applyBorder="1" applyAlignment="1">
      <alignment vertical="center"/>
    </xf>
    <xf numFmtId="49" fontId="0" fillId="33" borderId="13" xfId="0" applyNumberForma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/>
    </xf>
    <xf numFmtId="0" fontId="79" fillId="0" borderId="13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/>
    </xf>
    <xf numFmtId="0" fontId="80" fillId="0" borderId="13" xfId="0" applyFont="1" applyFill="1" applyBorder="1" applyAlignment="1">
      <alignment horizontal="left"/>
    </xf>
    <xf numFmtId="1" fontId="80" fillId="0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0" fontId="81" fillId="0" borderId="13" xfId="0" applyFont="1" applyBorder="1" applyAlignment="1">
      <alignment/>
    </xf>
    <xf numFmtId="1" fontId="81" fillId="0" borderId="10" xfId="0" applyNumberFormat="1" applyFont="1" applyBorder="1" applyAlignment="1">
      <alignment/>
    </xf>
    <xf numFmtId="1" fontId="77" fillId="0" borderId="16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0" fillId="0" borderId="13" xfId="0" applyFont="1" applyBorder="1" applyAlignment="1">
      <alignment horizontal="left"/>
    </xf>
    <xf numFmtId="1" fontId="8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80" fillId="0" borderId="1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1" fontId="79" fillId="0" borderId="10" xfId="0" applyNumberFormat="1" applyFont="1" applyBorder="1" applyAlignment="1">
      <alignment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Border="1" applyAlignment="1">
      <alignment horizontal="center" wrapText="1"/>
    </xf>
    <xf numFmtId="1" fontId="82" fillId="0" borderId="10" xfId="0" applyNumberFormat="1" applyFont="1" applyBorder="1" applyAlignment="1">
      <alignment/>
    </xf>
    <xf numFmtId="3" fontId="76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83" fillId="0" borderId="13" xfId="0" applyFont="1" applyBorder="1" applyAlignment="1">
      <alignment horizontal="center" wrapText="1"/>
    </xf>
    <xf numFmtId="0" fontId="81" fillId="0" borderId="13" xfId="0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12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81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2" borderId="13" xfId="0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10" borderId="0" xfId="0" applyFill="1" applyAlignment="1">
      <alignment/>
    </xf>
    <xf numFmtId="0" fontId="1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4" fillId="0" borderId="0" xfId="0" applyFont="1" applyAlignment="1">
      <alignment/>
    </xf>
    <xf numFmtId="0" fontId="11" fillId="5" borderId="0" xfId="0" applyFont="1" applyFill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9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vertical="top" wrapText="1"/>
    </xf>
    <xf numFmtId="0" fontId="84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9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84" fillId="0" borderId="10" xfId="0" applyFont="1" applyBorder="1" applyAlignment="1">
      <alignment/>
    </xf>
    <xf numFmtId="0" fontId="11" fillId="9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" fontId="84" fillId="0" borderId="10" xfId="0" applyNumberFormat="1" applyFont="1" applyBorder="1" applyAlignment="1">
      <alignment/>
    </xf>
    <xf numFmtId="0" fontId="11" fillId="9" borderId="10" xfId="0" applyFont="1" applyFill="1" applyBorder="1" applyAlignment="1">
      <alignment/>
    </xf>
    <xf numFmtId="49" fontId="12" fillId="13" borderId="10" xfId="0" applyNumberFormat="1" applyFont="1" applyFill="1" applyBorder="1" applyAlignment="1">
      <alignment/>
    </xf>
    <xf numFmtId="0" fontId="12" fillId="13" borderId="10" xfId="0" applyFont="1" applyFill="1" applyBorder="1" applyAlignment="1">
      <alignment/>
    </xf>
    <xf numFmtId="1" fontId="12" fillId="13" borderId="10" xfId="0" applyNumberFormat="1" applyFont="1" applyFill="1" applyBorder="1" applyAlignment="1">
      <alignment/>
    </xf>
    <xf numFmtId="0" fontId="85" fillId="13" borderId="10" xfId="0" applyFont="1" applyFill="1" applyBorder="1" applyAlignment="1">
      <alignment/>
    </xf>
    <xf numFmtId="1" fontId="12" fillId="9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vertical="top" wrapText="1"/>
    </xf>
    <xf numFmtId="1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84" fillId="0" borderId="10" xfId="0" applyFont="1" applyBorder="1" applyAlignment="1">
      <alignment horizontal="right" vertical="center"/>
    </xf>
    <xf numFmtId="1" fontId="11" fillId="9" borderId="10" xfId="0" applyNumberFormat="1" applyFont="1" applyFill="1" applyBorder="1" applyAlignment="1">
      <alignment horizontal="right" vertical="center"/>
    </xf>
    <xf numFmtId="1" fontId="11" fillId="9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1" fontId="11" fillId="0" borderId="12" xfId="0" applyNumberFormat="1" applyFont="1" applyBorder="1" applyAlignment="1">
      <alignment/>
    </xf>
    <xf numFmtId="0" fontId="84" fillId="0" borderId="12" xfId="0" applyFont="1" applyBorder="1" applyAlignment="1">
      <alignment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/>
    </xf>
    <xf numFmtId="49" fontId="11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12" fillId="9" borderId="10" xfId="0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right" vertical="top" wrapText="1"/>
    </xf>
    <xf numFmtId="0" fontId="85" fillId="36" borderId="10" xfId="0" applyFont="1" applyFill="1" applyBorder="1" applyAlignment="1">
      <alignment horizontal="right" vertical="top" wrapText="1"/>
    </xf>
    <xf numFmtId="0" fontId="12" fillId="9" borderId="10" xfId="0" applyFont="1" applyFill="1" applyBorder="1" applyAlignment="1">
      <alignment horizontal="right" vertical="top" wrapText="1"/>
    </xf>
    <xf numFmtId="49" fontId="12" fillId="10" borderId="10" xfId="0" applyNumberFormat="1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right" vertical="center" wrapText="1"/>
    </xf>
    <xf numFmtId="0" fontId="85" fillId="10" borderId="10" xfId="0" applyFont="1" applyFill="1" applyBorder="1" applyAlignment="1">
      <alignment horizontal="right" vertical="center" wrapText="1"/>
    </xf>
    <xf numFmtId="0" fontId="12" fillId="5" borderId="10" xfId="0" applyFont="1" applyFill="1" applyBorder="1" applyAlignment="1">
      <alignment horizontal="righ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0" fontId="86" fillId="34" borderId="13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center" wrapText="1"/>
    </xf>
    <xf numFmtId="0" fontId="85" fillId="34" borderId="10" xfId="0" applyFont="1" applyFill="1" applyBorder="1" applyAlignment="1">
      <alignment horizontal="right" vertical="center" wrapText="1"/>
    </xf>
    <xf numFmtId="0" fontId="12" fillId="9" borderId="10" xfId="0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87" fillId="0" borderId="13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9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 horizontal="right" vertical="top"/>
    </xf>
    <xf numFmtId="0" fontId="85" fillId="10" borderId="10" xfId="0" applyFont="1" applyFill="1" applyBorder="1" applyAlignment="1">
      <alignment horizontal="right" vertical="top"/>
    </xf>
    <xf numFmtId="0" fontId="12" fillId="5" borderId="10" xfId="0" applyFont="1" applyFill="1" applyBorder="1" applyAlignment="1">
      <alignment horizontal="right" vertical="top"/>
    </xf>
    <xf numFmtId="0" fontId="12" fillId="34" borderId="10" xfId="0" applyNumberFormat="1" applyFont="1" applyFill="1" applyBorder="1" applyAlignment="1">
      <alignment/>
    </xf>
    <xf numFmtId="0" fontId="85" fillId="34" borderId="10" xfId="0" applyNumberFormat="1" applyFont="1" applyFill="1" applyBorder="1" applyAlignment="1">
      <alignment/>
    </xf>
    <xf numFmtId="0" fontId="12" fillId="9" borderId="10" xfId="0" applyNumberFormat="1" applyFont="1" applyFill="1" applyBorder="1" applyAlignment="1">
      <alignment/>
    </xf>
    <xf numFmtId="0" fontId="87" fillId="34" borderId="13" xfId="0" applyFont="1" applyFill="1" applyBorder="1" applyAlignment="1">
      <alignment wrapText="1"/>
    </xf>
    <xf numFmtId="0" fontId="12" fillId="34" borderId="10" xfId="0" applyFont="1" applyFill="1" applyBorder="1" applyAlignment="1">
      <alignment/>
    </xf>
    <xf numFmtId="0" fontId="85" fillId="34" borderId="10" xfId="0" applyFont="1" applyFill="1" applyBorder="1" applyAlignment="1">
      <alignment/>
    </xf>
    <xf numFmtId="0" fontId="88" fillId="0" borderId="13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88" fillId="9" borderId="10" xfId="0" applyFont="1" applyFill="1" applyBorder="1" applyAlignment="1">
      <alignment/>
    </xf>
    <xf numFmtId="0" fontId="90" fillId="0" borderId="13" xfId="0" applyFont="1" applyBorder="1" applyAlignment="1">
      <alignment/>
    </xf>
    <xf numFmtId="0" fontId="90" fillId="0" borderId="10" xfId="0" applyNumberFormat="1" applyFont="1" applyBorder="1" applyAlignment="1">
      <alignment/>
    </xf>
    <xf numFmtId="1" fontId="91" fillId="0" borderId="10" xfId="0" applyNumberFormat="1" applyFont="1" applyBorder="1" applyAlignment="1">
      <alignment/>
    </xf>
    <xf numFmtId="1" fontId="90" fillId="0" borderId="10" xfId="0" applyNumberFormat="1" applyFont="1" applyBorder="1" applyAlignment="1">
      <alignment/>
    </xf>
    <xf numFmtId="0" fontId="90" fillId="9" borderId="10" xfId="0" applyNumberFormat="1" applyFont="1" applyFill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1" fontId="84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Fill="1" applyBorder="1" applyAlignment="1">
      <alignment wrapText="1"/>
    </xf>
    <xf numFmtId="1" fontId="90" fillId="9" borderId="10" xfId="0" applyNumberFormat="1" applyFont="1" applyFill="1" applyBorder="1" applyAlignment="1">
      <alignment/>
    </xf>
    <xf numFmtId="0" fontId="90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90" fillId="9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9" borderId="16" xfId="0" applyFont="1" applyFill="1" applyBorder="1" applyAlignment="1">
      <alignment/>
    </xf>
    <xf numFmtId="0" fontId="92" fillId="0" borderId="13" xfId="0" applyFont="1" applyBorder="1" applyAlignment="1">
      <alignment/>
    </xf>
    <xf numFmtId="1" fontId="92" fillId="0" borderId="10" xfId="0" applyNumberFormat="1" applyFont="1" applyBorder="1" applyAlignment="1">
      <alignment/>
    </xf>
    <xf numFmtId="0" fontId="13" fillId="9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91" fillId="0" borderId="10" xfId="0" applyNumberFormat="1" applyFont="1" applyBorder="1" applyAlignment="1">
      <alignment/>
    </xf>
    <xf numFmtId="0" fontId="84" fillId="0" borderId="13" xfId="0" applyFont="1" applyBorder="1" applyAlignment="1">
      <alignment/>
    </xf>
    <xf numFmtId="0" fontId="90" fillId="0" borderId="16" xfId="0" applyNumberFormat="1" applyFont="1" applyBorder="1" applyAlignment="1">
      <alignment/>
    </xf>
    <xf numFmtId="0" fontId="91" fillId="0" borderId="16" xfId="0" applyNumberFormat="1" applyFont="1" applyBorder="1" applyAlignment="1">
      <alignment/>
    </xf>
    <xf numFmtId="0" fontId="90" fillId="9" borderId="16" xfId="0" applyNumberFormat="1" applyFont="1" applyFill="1" applyBorder="1" applyAlignment="1">
      <alignment/>
    </xf>
    <xf numFmtId="0" fontId="89" fillId="0" borderId="10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9" borderId="10" xfId="0" applyFont="1" applyFill="1" applyBorder="1" applyAlignment="1">
      <alignment/>
    </xf>
    <xf numFmtId="0" fontId="87" fillId="0" borderId="13" xfId="0" applyFont="1" applyBorder="1" applyAlignment="1">
      <alignment vertical="top" wrapText="1"/>
    </xf>
    <xf numFmtId="0" fontId="12" fillId="0" borderId="10" xfId="0" applyNumberFormat="1" applyFont="1" applyBorder="1" applyAlignment="1">
      <alignment/>
    </xf>
    <xf numFmtId="0" fontId="85" fillId="0" borderId="10" xfId="0" applyNumberFormat="1" applyFont="1" applyBorder="1" applyAlignment="1">
      <alignment/>
    </xf>
    <xf numFmtId="0" fontId="15" fillId="0" borderId="13" xfId="0" applyFont="1" applyBorder="1" applyAlignment="1">
      <alignment wrapText="1"/>
    </xf>
    <xf numFmtId="0" fontId="11" fillId="0" borderId="16" xfId="0" applyNumberFormat="1" applyFont="1" applyBorder="1" applyAlignment="1">
      <alignment/>
    </xf>
    <xf numFmtId="0" fontId="84" fillId="0" borderId="16" xfId="0" applyNumberFormat="1" applyFont="1" applyBorder="1" applyAlignment="1">
      <alignment/>
    </xf>
    <xf numFmtId="0" fontId="11" fillId="9" borderId="16" xfId="0" applyNumberFormat="1" applyFont="1" applyFill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87" fillId="10" borderId="13" xfId="0" applyFont="1" applyFill="1" applyBorder="1" applyAlignment="1">
      <alignment vertical="top" wrapText="1"/>
    </xf>
    <xf numFmtId="0" fontId="12" fillId="10" borderId="10" xfId="0" applyNumberFormat="1" applyFont="1" applyFill="1" applyBorder="1" applyAlignment="1">
      <alignment/>
    </xf>
    <xf numFmtId="0" fontId="85" fillId="10" borderId="10" xfId="0" applyNumberFormat="1" applyFont="1" applyFill="1" applyBorder="1" applyAlignment="1">
      <alignment/>
    </xf>
    <xf numFmtId="0" fontId="12" fillId="5" borderId="10" xfId="0" applyNumberFormat="1" applyFont="1" applyFill="1" applyBorder="1" applyAlignment="1">
      <alignment/>
    </xf>
    <xf numFmtId="0" fontId="14" fillId="10" borderId="13" xfId="0" applyFont="1" applyFill="1" applyBorder="1" applyAlignment="1">
      <alignment horizontal="center" vertical="top"/>
    </xf>
    <xf numFmtId="0" fontId="86" fillId="0" borderId="13" xfId="0" applyFont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0" fontId="86" fillId="9" borderId="10" xfId="0" applyFont="1" applyFill="1" applyBorder="1" applyAlignment="1">
      <alignment/>
    </xf>
    <xf numFmtId="0" fontId="87" fillId="0" borderId="10" xfId="0" applyNumberFormat="1" applyFont="1" applyBorder="1" applyAlignment="1">
      <alignment/>
    </xf>
    <xf numFmtId="0" fontId="84" fillId="0" borderId="10" xfId="0" applyNumberFormat="1" applyFont="1" applyBorder="1" applyAlignment="1">
      <alignment/>
    </xf>
    <xf numFmtId="0" fontId="87" fillId="9" borderId="10" xfId="0" applyNumberFormat="1" applyFont="1" applyFill="1" applyBorder="1" applyAlignment="1">
      <alignment/>
    </xf>
    <xf numFmtId="49" fontId="12" fillId="35" borderId="10" xfId="0" applyNumberFormat="1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horizontal="center" vertical="top" wrapText="1"/>
    </xf>
    <xf numFmtId="0" fontId="86" fillId="35" borderId="10" xfId="0" applyFont="1" applyFill="1" applyBorder="1" applyAlignment="1">
      <alignment/>
    </xf>
    <xf numFmtId="0" fontId="85" fillId="35" borderId="10" xfId="0" applyFont="1" applyFill="1" applyBorder="1" applyAlignment="1">
      <alignment/>
    </xf>
    <xf numFmtId="0" fontId="93" fillId="0" borderId="13" xfId="0" applyFont="1" applyBorder="1" applyAlignment="1">
      <alignment wrapText="1"/>
    </xf>
    <xf numFmtId="0" fontId="87" fillId="0" borderId="10" xfId="0" applyFont="1" applyBorder="1" applyAlignment="1">
      <alignment/>
    </xf>
    <xf numFmtId="0" fontId="87" fillId="9" borderId="10" xfId="0" applyFont="1" applyFill="1" applyBorder="1" applyAlignment="1">
      <alignment/>
    </xf>
    <xf numFmtId="0" fontId="93" fillId="0" borderId="13" xfId="0" applyFont="1" applyBorder="1" applyAlignment="1">
      <alignment vertical="top" wrapText="1"/>
    </xf>
    <xf numFmtId="49" fontId="11" fillId="36" borderId="10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wrapText="1"/>
    </xf>
    <xf numFmtId="0" fontId="12" fillId="36" borderId="10" xfId="0" applyNumberFormat="1" applyFont="1" applyFill="1" applyBorder="1" applyAlignment="1">
      <alignment/>
    </xf>
    <xf numFmtId="0" fontId="85" fillId="36" borderId="10" xfId="0" applyNumberFormat="1" applyFont="1" applyFill="1" applyBorder="1" applyAlignment="1">
      <alignment/>
    </xf>
    <xf numFmtId="49" fontId="12" fillId="36" borderId="10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top"/>
    </xf>
    <xf numFmtId="1" fontId="85" fillId="36" borderId="10" xfId="0" applyNumberFormat="1" applyFont="1" applyFill="1" applyBorder="1" applyAlignment="1">
      <alignment/>
    </xf>
    <xf numFmtId="1" fontId="12" fillId="36" borderId="10" xfId="0" applyNumberFormat="1" applyFont="1" applyFill="1" applyBorder="1" applyAlignment="1">
      <alignment/>
    </xf>
    <xf numFmtId="1" fontId="85" fillId="10" borderId="10" xfId="0" applyNumberFormat="1" applyFont="1" applyFill="1" applyBorder="1" applyAlignment="1">
      <alignment/>
    </xf>
    <xf numFmtId="1" fontId="12" fillId="10" borderId="10" xfId="0" applyNumberFormat="1" applyFont="1" applyFill="1" applyBorder="1" applyAlignment="1">
      <alignment/>
    </xf>
    <xf numFmtId="0" fontId="87" fillId="34" borderId="10" xfId="0" applyNumberFormat="1" applyFont="1" applyFill="1" applyBorder="1" applyAlignment="1">
      <alignment/>
    </xf>
    <xf numFmtId="1" fontId="84" fillId="34" borderId="10" xfId="0" applyNumberFormat="1" applyFont="1" applyFill="1" applyBorder="1" applyAlignment="1">
      <alignment/>
    </xf>
    <xf numFmtId="1" fontId="87" fillId="34" borderId="10" xfId="0" applyNumberFormat="1" applyFont="1" applyFill="1" applyBorder="1" applyAlignment="1">
      <alignment/>
    </xf>
    <xf numFmtId="3" fontId="12" fillId="10" borderId="13" xfId="0" applyNumberFormat="1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/>
    </xf>
    <xf numFmtId="0" fontId="85" fillId="10" borderId="10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3" fontId="16" fillId="34" borderId="13" xfId="0" applyNumberFormat="1" applyFont="1" applyFill="1" applyBorder="1" applyAlignment="1">
      <alignment horizontal="center" vertical="top" wrapText="1"/>
    </xf>
    <xf numFmtId="0" fontId="14" fillId="34" borderId="10" xfId="0" applyNumberFormat="1" applyFont="1" applyFill="1" applyBorder="1" applyAlignment="1">
      <alignment/>
    </xf>
    <xf numFmtId="0" fontId="89" fillId="34" borderId="10" xfId="0" applyNumberFormat="1" applyFont="1" applyFill="1" applyBorder="1" applyAlignment="1">
      <alignment/>
    </xf>
    <xf numFmtId="0" fontId="14" fillId="9" borderId="10" xfId="0" applyNumberFormat="1" applyFont="1" applyFill="1" applyBorder="1" applyAlignment="1">
      <alignment/>
    </xf>
    <xf numFmtId="0" fontId="86" fillId="34" borderId="10" xfId="0" applyFont="1" applyFill="1" applyBorder="1" applyAlignment="1">
      <alignment/>
    </xf>
    <xf numFmtId="3" fontId="12" fillId="36" borderId="13" xfId="0" applyNumberFormat="1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/>
    </xf>
    <xf numFmtId="0" fontId="85" fillId="36" borderId="10" xfId="0" applyFont="1" applyFill="1" applyBorder="1" applyAlignment="1">
      <alignment/>
    </xf>
    <xf numFmtId="3" fontId="16" fillId="10" borderId="13" xfId="0" applyNumberFormat="1" applyFont="1" applyFill="1" applyBorder="1" applyAlignment="1">
      <alignment horizontal="center" vertical="top" wrapText="1"/>
    </xf>
    <xf numFmtId="0" fontId="14" fillId="10" borderId="10" xfId="0" applyFont="1" applyFill="1" applyBorder="1" applyAlignment="1">
      <alignment/>
    </xf>
    <xf numFmtId="0" fontId="89" fillId="10" borderId="1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0" fontId="94" fillId="0" borderId="10" xfId="0" applyFont="1" applyBorder="1" applyAlignment="1">
      <alignment/>
    </xf>
    <xf numFmtId="0" fontId="94" fillId="9" borderId="10" xfId="0" applyFont="1" applyFill="1" applyBorder="1" applyAlignment="1">
      <alignment/>
    </xf>
    <xf numFmtId="3" fontId="87" fillId="0" borderId="13" xfId="0" applyNumberFormat="1" applyFont="1" applyBorder="1" applyAlignment="1">
      <alignment vertical="top" wrapText="1"/>
    </xf>
    <xf numFmtId="0" fontId="16" fillId="10" borderId="13" xfId="0" applyFont="1" applyFill="1" applyBorder="1" applyAlignment="1">
      <alignment horizontal="center" vertical="top"/>
    </xf>
    <xf numFmtId="0" fontId="86" fillId="10" borderId="13" xfId="0" applyFont="1" applyFill="1" applyBorder="1" applyAlignment="1">
      <alignment horizontal="center" vertical="top" wrapText="1"/>
    </xf>
    <xf numFmtId="0" fontId="86" fillId="10" borderId="10" xfId="0" applyFont="1" applyFill="1" applyBorder="1" applyAlignment="1">
      <alignment/>
    </xf>
    <xf numFmtId="0" fontId="86" fillId="5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vertical="top" wrapText="1"/>
    </xf>
    <xf numFmtId="0" fontId="87" fillId="34" borderId="1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49" fontId="11" fillId="10" borderId="10" xfId="0" applyNumberFormat="1" applyFont="1" applyFill="1" applyBorder="1" applyAlignment="1">
      <alignment horizontal="center" vertical="center"/>
    </xf>
    <xf numFmtId="0" fontId="14" fillId="10" borderId="10" xfId="0" applyNumberFormat="1" applyFont="1" applyFill="1" applyBorder="1" applyAlignment="1">
      <alignment/>
    </xf>
    <xf numFmtId="0" fontId="89" fillId="10" borderId="10" xfId="0" applyNumberFormat="1" applyFont="1" applyFill="1" applyBorder="1" applyAlignment="1">
      <alignment/>
    </xf>
    <xf numFmtId="0" fontId="14" fillId="5" borderId="10" xfId="0" applyNumberFormat="1" applyFont="1" applyFill="1" applyBorder="1" applyAlignment="1">
      <alignment/>
    </xf>
    <xf numFmtId="0" fontId="95" fillId="34" borderId="13" xfId="0" applyFont="1" applyFill="1" applyBorder="1" applyAlignment="1">
      <alignment horizontal="center" vertical="top" wrapText="1"/>
    </xf>
    <xf numFmtId="1" fontId="89" fillId="34" borderId="10" xfId="0" applyNumberFormat="1" applyFont="1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1" fontId="14" fillId="9" borderId="10" xfId="0" applyNumberFormat="1" applyFont="1" applyFill="1" applyBorder="1" applyAlignment="1">
      <alignment/>
    </xf>
    <xf numFmtId="1" fontId="87" fillId="0" borderId="10" xfId="0" applyNumberFormat="1" applyFont="1" applyBorder="1" applyAlignment="1">
      <alignment/>
    </xf>
    <xf numFmtId="0" fontId="92" fillId="9" borderId="10" xfId="0" applyNumberFormat="1" applyFont="1" applyFill="1" applyBorder="1" applyAlignment="1">
      <alignment/>
    </xf>
    <xf numFmtId="0" fontId="16" fillId="10" borderId="10" xfId="0" applyNumberFormat="1" applyFont="1" applyFill="1" applyBorder="1" applyAlignment="1">
      <alignment/>
    </xf>
    <xf numFmtId="0" fontId="96" fillId="10" borderId="10" xfId="0" applyNumberFormat="1" applyFont="1" applyFill="1" applyBorder="1" applyAlignment="1">
      <alignment/>
    </xf>
    <xf numFmtId="0" fontId="16" fillId="5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/>
    </xf>
    <xf numFmtId="0" fontId="96" fillId="34" borderId="10" xfId="0" applyNumberFormat="1" applyFont="1" applyFill="1" applyBorder="1" applyAlignment="1">
      <alignment/>
    </xf>
    <xf numFmtId="0" fontId="16" fillId="9" borderId="10" xfId="0" applyNumberFormat="1" applyFont="1" applyFill="1" applyBorder="1" applyAlignment="1">
      <alignment/>
    </xf>
    <xf numFmtId="0" fontId="84" fillId="34" borderId="10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88" fillId="10" borderId="13" xfId="0" applyFont="1" applyFill="1" applyBorder="1" applyAlignment="1">
      <alignment horizontal="center"/>
    </xf>
    <xf numFmtId="1" fontId="88" fillId="10" borderId="16" xfId="0" applyNumberFormat="1" applyFont="1" applyFill="1" applyBorder="1" applyAlignment="1">
      <alignment/>
    </xf>
    <xf numFmtId="1" fontId="89" fillId="10" borderId="16" xfId="0" applyNumberFormat="1" applyFont="1" applyFill="1" applyBorder="1" applyAlignment="1">
      <alignment/>
    </xf>
    <xf numFmtId="0" fontId="88" fillId="10" borderId="13" xfId="0" applyFont="1" applyFill="1" applyBorder="1" applyAlignment="1">
      <alignment horizontal="center" vertical="center"/>
    </xf>
    <xf numFmtId="0" fontId="88" fillId="10" borderId="10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11" fillId="9" borderId="0" xfId="0" applyNumberFormat="1" applyFont="1" applyFill="1" applyBorder="1" applyAlignment="1">
      <alignment/>
    </xf>
    <xf numFmtId="175" fontId="1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1" fontId="0" fillId="37" borderId="10" xfId="0" applyNumberFormat="1" applyFont="1" applyFill="1" applyBorder="1" applyAlignment="1">
      <alignment/>
    </xf>
    <xf numFmtId="1" fontId="9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/>
    </xf>
    <xf numFmtId="1" fontId="9" fillId="37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1" fontId="0" fillId="37" borderId="10" xfId="0" applyNumberFormat="1" applyFont="1" applyFill="1" applyBorder="1" applyAlignment="1">
      <alignment horizontal="right" vertical="center"/>
    </xf>
    <xf numFmtId="1" fontId="1" fillId="37" borderId="10" xfId="0" applyNumberFormat="1" applyFont="1" applyFill="1" applyBorder="1" applyAlignment="1">
      <alignment vertical="center"/>
    </xf>
    <xf numFmtId="1" fontId="1" fillId="37" borderId="10" xfId="0" applyNumberFormat="1" applyFont="1" applyFill="1" applyBorder="1" applyAlignment="1">
      <alignment horizontal="right" vertical="top" wrapText="1"/>
    </xf>
    <xf numFmtId="1" fontId="1" fillId="37" borderId="10" xfId="0" applyNumberFormat="1" applyFont="1" applyFill="1" applyBorder="1" applyAlignment="1">
      <alignment horizontal="right" vertical="center" wrapText="1"/>
    </xf>
    <xf numFmtId="1" fontId="0" fillId="37" borderId="10" xfId="0" applyNumberFormat="1" applyFill="1" applyBorder="1" applyAlignment="1">
      <alignment/>
    </xf>
    <xf numFmtId="1" fontId="80" fillId="37" borderId="10" xfId="0" applyNumberFormat="1" applyFont="1" applyFill="1" applyBorder="1" applyAlignment="1">
      <alignment/>
    </xf>
    <xf numFmtId="1" fontId="77" fillId="37" borderId="10" xfId="0" applyNumberFormat="1" applyFont="1" applyFill="1" applyBorder="1" applyAlignment="1">
      <alignment/>
    </xf>
    <xf numFmtId="1" fontId="0" fillId="37" borderId="12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1" fontId="81" fillId="37" borderId="16" xfId="0" applyNumberFormat="1" applyFont="1" applyFill="1" applyBorder="1" applyAlignment="1">
      <alignment/>
    </xf>
    <xf numFmtId="1" fontId="80" fillId="37" borderId="16" xfId="0" applyNumberFormat="1" applyFont="1" applyFill="1" applyBorder="1" applyAlignment="1">
      <alignment/>
    </xf>
    <xf numFmtId="1" fontId="77" fillId="37" borderId="16" xfId="0" applyNumberFormat="1" applyFont="1" applyFill="1" applyBorder="1" applyAlignment="1">
      <alignment/>
    </xf>
    <xf numFmtId="1" fontId="0" fillId="37" borderId="16" xfId="0" applyNumberFormat="1" applyFont="1" applyFill="1" applyBorder="1" applyAlignment="1">
      <alignment/>
    </xf>
    <xf numFmtId="1" fontId="4" fillId="37" borderId="10" xfId="0" applyNumberFormat="1" applyFont="1" applyFill="1" applyBorder="1" applyAlignment="1">
      <alignment/>
    </xf>
    <xf numFmtId="1" fontId="79" fillId="37" borderId="10" xfId="0" applyNumberFormat="1" applyFont="1" applyFill="1" applyBorder="1" applyAlignment="1">
      <alignment/>
    </xf>
    <xf numFmtId="1" fontId="76" fillId="37" borderId="10" xfId="0" applyNumberFormat="1" applyFont="1" applyFill="1" applyBorder="1" applyAlignment="1">
      <alignment/>
    </xf>
    <xf numFmtId="1" fontId="82" fillId="37" borderId="10" xfId="0" applyNumberFormat="1" applyFont="1" applyFill="1" applyBorder="1" applyAlignment="1">
      <alignment/>
    </xf>
    <xf numFmtId="1" fontId="81" fillId="37" borderId="10" xfId="0" applyNumberFormat="1" applyFont="1" applyFill="1" applyBorder="1" applyAlignment="1">
      <alignment/>
    </xf>
    <xf numFmtId="1" fontId="7" fillId="37" borderId="10" xfId="0" applyNumberFormat="1" applyFont="1" applyFill="1" applyBorder="1" applyAlignment="1">
      <alignment/>
    </xf>
    <xf numFmtId="1" fontId="0" fillId="37" borderId="0" xfId="0" applyNumberFormat="1" applyFill="1" applyAlignment="1">
      <alignment/>
    </xf>
    <xf numFmtId="0" fontId="17" fillId="0" borderId="0" xfId="0" applyFont="1" applyAlignment="1">
      <alignment/>
    </xf>
    <xf numFmtId="0" fontId="17" fillId="0" borderId="12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1" fontId="0" fillId="38" borderId="10" xfId="0" applyNumberFormat="1" applyFont="1" applyFill="1" applyBorder="1" applyAlignment="1">
      <alignment/>
    </xf>
    <xf numFmtId="1" fontId="97" fillId="38" borderId="1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10" xfId="0" applyFont="1" applyFill="1" applyBorder="1" applyAlignment="1">
      <alignment horizontal="center" vertical="top" wrapText="1"/>
    </xf>
    <xf numFmtId="1" fontId="0" fillId="8" borderId="10" xfId="0" applyNumberFormat="1" applyFont="1" applyFill="1" applyBorder="1" applyAlignment="1">
      <alignment/>
    </xf>
    <xf numFmtId="1" fontId="9" fillId="8" borderId="10" xfId="0" applyNumberFormat="1" applyFont="1" applyFill="1" applyBorder="1" applyAlignment="1">
      <alignment/>
    </xf>
    <xf numFmtId="1" fontId="1" fillId="8" borderId="10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1" fillId="8" borderId="0" xfId="0" applyFont="1" applyFill="1" applyAlignment="1">
      <alignment/>
    </xf>
    <xf numFmtId="1" fontId="0" fillId="8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Normal="85" zoomScaleSheetLayoutView="100" zoomScalePageLayoutView="0" workbookViewId="0" topLeftCell="A22">
      <selection activeCell="K3" sqref="K3"/>
    </sheetView>
  </sheetViews>
  <sheetFormatPr defaultColWidth="9.00390625" defaultRowHeight="12.75"/>
  <cols>
    <col min="1" max="1" width="25.875" style="0" customWidth="1"/>
    <col min="2" max="2" width="55.00390625" style="0" customWidth="1"/>
    <col min="3" max="3" width="9.125" style="0" customWidth="1"/>
    <col min="4" max="4" width="8.875" style="0" customWidth="1"/>
    <col min="5" max="5" width="8.25390625" style="0" customWidth="1"/>
    <col min="6" max="6" width="8.25390625" style="321" customWidth="1"/>
    <col min="7" max="7" width="8.75390625" style="321" customWidth="1"/>
    <col min="8" max="8" width="10.25390625" style="354" customWidth="1"/>
    <col min="10" max="11" width="9.125" style="349" customWidth="1"/>
  </cols>
  <sheetData>
    <row r="1" ht="12.75">
      <c r="B1" s="1" t="s">
        <v>21</v>
      </c>
    </row>
    <row r="2" spans="1:4" ht="12.75">
      <c r="A2" s="4"/>
      <c r="B2" s="3" t="s">
        <v>233</v>
      </c>
      <c r="C2" s="4"/>
      <c r="D2" s="4"/>
    </row>
    <row r="3" spans="1:11" ht="68.25" customHeight="1">
      <c r="A3" s="1" t="s">
        <v>6</v>
      </c>
      <c r="B3" s="7" t="s">
        <v>7</v>
      </c>
      <c r="C3" s="36" t="s">
        <v>234</v>
      </c>
      <c r="D3" s="36" t="s">
        <v>235</v>
      </c>
      <c r="E3" s="37" t="s">
        <v>315</v>
      </c>
      <c r="F3" s="322" t="s">
        <v>316</v>
      </c>
      <c r="G3" s="323" t="s">
        <v>286</v>
      </c>
      <c r="H3" s="355" t="s">
        <v>318</v>
      </c>
      <c r="I3" s="320" t="s">
        <v>317</v>
      </c>
      <c r="J3" s="350" t="s">
        <v>319</v>
      </c>
      <c r="K3" s="350" t="s">
        <v>320</v>
      </c>
    </row>
    <row r="4" spans="1:11" s="41" customFormat="1" ht="12.75">
      <c r="A4" s="39" t="s">
        <v>204</v>
      </c>
      <c r="B4" s="9" t="s">
        <v>32</v>
      </c>
      <c r="C4" s="40">
        <f>SUM(C5:C8)</f>
        <v>337200</v>
      </c>
      <c r="D4" s="40">
        <f>SUM(D5:D8)</f>
        <v>337200</v>
      </c>
      <c r="E4" s="40">
        <f>SUM(E5:E8)</f>
        <v>313963.9199999999</v>
      </c>
      <c r="F4" s="324">
        <v>23236</v>
      </c>
      <c r="G4" s="324">
        <f>E4+F4</f>
        <v>337199.9199999999</v>
      </c>
      <c r="H4" s="356">
        <f>D4-E4</f>
        <v>23236.080000000075</v>
      </c>
      <c r="I4" s="40">
        <v>0</v>
      </c>
      <c r="J4" s="349">
        <f>313963.92-282034.76</f>
        <v>31929.159999999974</v>
      </c>
      <c r="K4" s="349">
        <f>9900+68+13429-2200</f>
        <v>21197</v>
      </c>
    </row>
    <row r="5" spans="1:11" s="41" customFormat="1" ht="12.75">
      <c r="A5" s="42" t="s">
        <v>236</v>
      </c>
      <c r="B5" s="43" t="s">
        <v>237</v>
      </c>
      <c r="C5" s="44">
        <v>154800</v>
      </c>
      <c r="D5" s="44">
        <f>C5</f>
        <v>154800</v>
      </c>
      <c r="E5" s="44">
        <v>143907.77</v>
      </c>
      <c r="F5" s="325"/>
      <c r="G5" s="324">
        <f aca="true" t="shared" si="0" ref="G5:G15">E5+F5</f>
        <v>143907.77</v>
      </c>
      <c r="H5" s="356"/>
      <c r="I5" s="40"/>
      <c r="J5" s="349"/>
      <c r="K5" s="349"/>
    </row>
    <row r="6" spans="1:11" s="41" customFormat="1" ht="12.75">
      <c r="A6" s="42" t="s">
        <v>238</v>
      </c>
      <c r="B6" s="43" t="s">
        <v>239</v>
      </c>
      <c r="C6" s="44">
        <v>900</v>
      </c>
      <c r="D6" s="44">
        <f aca="true" t="shared" si="1" ref="D6:D11">C6</f>
        <v>900</v>
      </c>
      <c r="E6" s="44">
        <v>1020.77</v>
      </c>
      <c r="F6" s="325"/>
      <c r="G6" s="324">
        <f t="shared" si="0"/>
        <v>1020.77</v>
      </c>
      <c r="H6" s="356"/>
      <c r="I6" s="40"/>
      <c r="J6" s="349"/>
      <c r="K6" s="349"/>
    </row>
    <row r="7" spans="1:11" s="41" customFormat="1" ht="12.75">
      <c r="A7" s="42" t="s">
        <v>240</v>
      </c>
      <c r="B7" s="43" t="s">
        <v>241</v>
      </c>
      <c r="C7" s="44">
        <v>203700</v>
      </c>
      <c r="D7" s="44">
        <f t="shared" si="1"/>
        <v>203700</v>
      </c>
      <c r="E7" s="44">
        <v>193418.4</v>
      </c>
      <c r="F7" s="325"/>
      <c r="G7" s="324">
        <f t="shared" si="0"/>
        <v>193418.4</v>
      </c>
      <c r="H7" s="356"/>
      <c r="I7" s="40"/>
      <c r="J7" s="349"/>
      <c r="K7" s="349"/>
    </row>
    <row r="8" spans="1:11" s="41" customFormat="1" ht="12.75">
      <c r="A8" s="42" t="s">
        <v>242</v>
      </c>
      <c r="B8" s="43" t="s">
        <v>243</v>
      </c>
      <c r="C8" s="44">
        <v>-22200</v>
      </c>
      <c r="D8" s="44">
        <f t="shared" si="1"/>
        <v>-22200</v>
      </c>
      <c r="E8" s="44">
        <v>-24383.02</v>
      </c>
      <c r="F8" s="325"/>
      <c r="G8" s="324">
        <f t="shared" si="0"/>
        <v>-24383.02</v>
      </c>
      <c r="H8" s="356"/>
      <c r="I8" s="40"/>
      <c r="J8" s="349"/>
      <c r="K8" s="349"/>
    </row>
    <row r="9" spans="1:11" s="41" customFormat="1" ht="12.75">
      <c r="A9" s="39" t="s">
        <v>244</v>
      </c>
      <c r="B9" s="45" t="s">
        <v>8</v>
      </c>
      <c r="C9" s="40">
        <v>232900</v>
      </c>
      <c r="D9" s="44">
        <f t="shared" si="1"/>
        <v>232900</v>
      </c>
      <c r="E9" s="40">
        <v>190862</v>
      </c>
      <c r="F9" s="324">
        <v>33000</v>
      </c>
      <c r="G9" s="324">
        <f t="shared" si="0"/>
        <v>223862</v>
      </c>
      <c r="H9" s="356">
        <f aca="true" t="shared" si="2" ref="H9:H24">D9-E9</f>
        <v>42038</v>
      </c>
      <c r="I9" s="352">
        <f>H9-F9</f>
        <v>9038</v>
      </c>
      <c r="J9" s="349">
        <f>174091.63-158342.3</f>
        <v>15749.330000000016</v>
      </c>
      <c r="K9" s="349">
        <v>21258.72</v>
      </c>
    </row>
    <row r="10" spans="1:11" s="41" customFormat="1" ht="12.75">
      <c r="A10" s="39" t="s">
        <v>245</v>
      </c>
      <c r="B10" s="9" t="s">
        <v>43</v>
      </c>
      <c r="C10" s="40"/>
      <c r="D10" s="44">
        <f t="shared" si="1"/>
        <v>0</v>
      </c>
      <c r="E10" s="40">
        <v>1535</v>
      </c>
      <c r="F10" s="324"/>
      <c r="G10" s="324">
        <f t="shared" si="0"/>
        <v>1535</v>
      </c>
      <c r="H10" s="356">
        <f t="shared" si="2"/>
        <v>-1535</v>
      </c>
      <c r="I10" s="40">
        <f aca="true" t="shared" si="3" ref="I10:I15">D10-G10</f>
        <v>-1535</v>
      </c>
      <c r="J10" s="349"/>
      <c r="K10" s="349"/>
    </row>
    <row r="11" spans="1:11" s="41" customFormat="1" ht="12.75">
      <c r="A11" s="39" t="s">
        <v>246</v>
      </c>
      <c r="B11" s="45" t="s">
        <v>9</v>
      </c>
      <c r="C11" s="40">
        <v>100000</v>
      </c>
      <c r="D11" s="44">
        <f t="shared" si="1"/>
        <v>100000</v>
      </c>
      <c r="E11" s="40">
        <v>73863</v>
      </c>
      <c r="F11" s="326">
        <v>10000</v>
      </c>
      <c r="G11" s="324">
        <f t="shared" si="0"/>
        <v>83863</v>
      </c>
      <c r="H11" s="356">
        <f>D11-E11</f>
        <v>26137</v>
      </c>
      <c r="I11" s="352">
        <f t="shared" si="3"/>
        <v>16137</v>
      </c>
      <c r="J11" s="349">
        <f>63018.04-48360.74</f>
        <v>14657.300000000003</v>
      </c>
      <c r="K11" s="349">
        <v>15582</v>
      </c>
    </row>
    <row r="12" spans="1:11" s="41" customFormat="1" ht="12.75">
      <c r="A12" s="39" t="s">
        <v>247</v>
      </c>
      <c r="B12" s="45" t="s">
        <v>10</v>
      </c>
      <c r="C12" s="40">
        <f>SUM(C13:C14)</f>
        <v>281100</v>
      </c>
      <c r="D12" s="40">
        <f>SUM(D13:D14)</f>
        <v>281100</v>
      </c>
      <c r="E12" s="40">
        <f>E13+E14</f>
        <v>210832.58000000002</v>
      </c>
      <c r="F12" s="326">
        <f>F13+F14</f>
        <v>0</v>
      </c>
      <c r="G12" s="324">
        <f t="shared" si="0"/>
        <v>210832.58000000002</v>
      </c>
      <c r="H12" s="356">
        <f t="shared" si="2"/>
        <v>70267.41999999998</v>
      </c>
      <c r="I12" s="40">
        <f t="shared" si="3"/>
        <v>70267.41999999998</v>
      </c>
      <c r="J12" s="349"/>
      <c r="K12" s="349"/>
    </row>
    <row r="13" spans="1:11" s="41" customFormat="1" ht="12.75">
      <c r="A13" s="42" t="s">
        <v>247</v>
      </c>
      <c r="B13" s="43" t="s">
        <v>248</v>
      </c>
      <c r="C13" s="44">
        <v>131100</v>
      </c>
      <c r="D13" s="44">
        <f>C13</f>
        <v>131100</v>
      </c>
      <c r="E13" s="44">
        <v>71554.58</v>
      </c>
      <c r="F13" s="325"/>
      <c r="G13" s="327">
        <f t="shared" si="0"/>
        <v>71554.58</v>
      </c>
      <c r="H13" s="357">
        <f t="shared" si="2"/>
        <v>59545.42</v>
      </c>
      <c r="I13" s="353">
        <f t="shared" si="3"/>
        <v>59545.42</v>
      </c>
      <c r="J13" s="349">
        <f>71554.58-69429.58</f>
        <v>2125</v>
      </c>
      <c r="K13" s="349">
        <v>15582</v>
      </c>
    </row>
    <row r="14" spans="1:11" s="41" customFormat="1" ht="12.75">
      <c r="A14" s="42" t="s">
        <v>247</v>
      </c>
      <c r="B14" s="43" t="s">
        <v>249</v>
      </c>
      <c r="C14" s="44">
        <v>150000</v>
      </c>
      <c r="D14" s="44">
        <f>C14</f>
        <v>150000</v>
      </c>
      <c r="E14" s="44">
        <v>139278</v>
      </c>
      <c r="F14" s="325"/>
      <c r="G14" s="327">
        <f t="shared" si="0"/>
        <v>139278</v>
      </c>
      <c r="H14" s="357">
        <f t="shared" si="2"/>
        <v>10722</v>
      </c>
      <c r="I14" s="319">
        <f t="shared" si="3"/>
        <v>10722</v>
      </c>
      <c r="J14" s="349">
        <f>130574.42-67532.32</f>
        <v>63042.09999999999</v>
      </c>
      <c r="K14" s="349">
        <v>21360</v>
      </c>
    </row>
    <row r="15" spans="1:9" ht="12.75">
      <c r="A15" s="46" t="s">
        <v>250</v>
      </c>
      <c r="B15" s="5" t="s">
        <v>11</v>
      </c>
      <c r="C15" s="12">
        <v>1500</v>
      </c>
      <c r="D15" s="12">
        <f>C15</f>
        <v>1500</v>
      </c>
      <c r="E15" s="40"/>
      <c r="F15" s="324">
        <v>800</v>
      </c>
      <c r="G15" s="324">
        <f t="shared" si="0"/>
        <v>800</v>
      </c>
      <c r="H15" s="356">
        <f t="shared" si="2"/>
        <v>1500</v>
      </c>
      <c r="I15" s="40">
        <f t="shared" si="3"/>
        <v>700</v>
      </c>
    </row>
    <row r="16" spans="1:11" s="1" customFormat="1" ht="12.75">
      <c r="A16" s="47"/>
      <c r="B16" s="2" t="s">
        <v>18</v>
      </c>
      <c r="C16" s="11">
        <f>C4+C9+C10+C11+C12+C15</f>
        <v>952700</v>
      </c>
      <c r="D16" s="11">
        <f>D4+D9+D10+D11+D12+D15</f>
        <v>952700</v>
      </c>
      <c r="E16" s="11">
        <f>E4+E9+E10+E11+E12+E15</f>
        <v>791056.5</v>
      </c>
      <c r="F16" s="328"/>
      <c r="G16" s="328">
        <f>G4+G9+G10+G11+G12+G15</f>
        <v>858092.5</v>
      </c>
      <c r="H16" s="358">
        <f>H4+H9+H10+H11+H12+H15</f>
        <v>161643.50000000006</v>
      </c>
      <c r="I16" s="11">
        <f>I9+I10+I11+I12+I15</f>
        <v>94607.41999999998</v>
      </c>
      <c r="J16" s="351"/>
      <c r="K16" s="351"/>
    </row>
    <row r="17" spans="1:11" s="1" customFormat="1" ht="12.75">
      <c r="A17" s="47"/>
      <c r="B17" s="2" t="s">
        <v>19</v>
      </c>
      <c r="C17" s="11"/>
      <c r="D17" s="11"/>
      <c r="E17" s="11"/>
      <c r="F17" s="328"/>
      <c r="G17" s="328"/>
      <c r="H17" s="356">
        <f t="shared" si="2"/>
        <v>0</v>
      </c>
      <c r="I17" s="2"/>
      <c r="J17" s="351"/>
      <c r="K17" s="351"/>
    </row>
    <row r="18" spans="1:9" ht="16.5" customHeight="1">
      <c r="A18" s="48" t="s">
        <v>205</v>
      </c>
      <c r="B18" s="13" t="s">
        <v>251</v>
      </c>
      <c r="C18" s="31">
        <v>2100</v>
      </c>
      <c r="D18" s="49">
        <v>2100</v>
      </c>
      <c r="E18" s="49"/>
      <c r="F18" s="329"/>
      <c r="G18" s="329"/>
      <c r="H18" s="356">
        <f t="shared" si="2"/>
        <v>2100</v>
      </c>
      <c r="I18" s="5"/>
    </row>
    <row r="19" spans="1:9" ht="13.5" customHeight="1">
      <c r="A19" s="48" t="s">
        <v>206</v>
      </c>
      <c r="B19" s="13" t="s">
        <v>252</v>
      </c>
      <c r="C19" s="12"/>
      <c r="D19" s="40">
        <v>110000</v>
      </c>
      <c r="E19" s="40">
        <v>110000</v>
      </c>
      <c r="F19" s="324"/>
      <c r="G19" s="324">
        <v>110000</v>
      </c>
      <c r="H19" s="356">
        <f t="shared" si="2"/>
        <v>0</v>
      </c>
      <c r="I19" s="5"/>
    </row>
    <row r="20" spans="1:9" ht="12.75">
      <c r="A20" s="46" t="s">
        <v>253</v>
      </c>
      <c r="B20" s="9" t="s">
        <v>29</v>
      </c>
      <c r="C20" s="12"/>
      <c r="D20" s="40"/>
      <c r="E20" s="40">
        <v>12000</v>
      </c>
      <c r="F20" s="326">
        <f>750+600</f>
        <v>1350</v>
      </c>
      <c r="G20" s="324">
        <v>12000</v>
      </c>
      <c r="H20" s="356">
        <v>0</v>
      </c>
      <c r="I20" s="5"/>
    </row>
    <row r="21" spans="1:11" s="1" customFormat="1" ht="12.75">
      <c r="A21" s="47"/>
      <c r="B21" s="2" t="s">
        <v>20</v>
      </c>
      <c r="C21" s="11">
        <f>SUM(C18:C20)</f>
        <v>2100</v>
      </c>
      <c r="D21" s="11">
        <f>SUM(D18:D20)</f>
        <v>112100</v>
      </c>
      <c r="E21" s="11">
        <f>SUM(E18:E20)</f>
        <v>122000</v>
      </c>
      <c r="F21" s="328"/>
      <c r="G21" s="328">
        <f>SUM(G18:G20)</f>
        <v>122000</v>
      </c>
      <c r="H21" s="358">
        <f t="shared" si="2"/>
        <v>-9900</v>
      </c>
      <c r="I21" s="2"/>
      <c r="J21" s="351"/>
      <c r="K21" s="351"/>
    </row>
    <row r="22" spans="1:11" s="1" customFormat="1" ht="12.75">
      <c r="A22" s="47" t="s">
        <v>254</v>
      </c>
      <c r="B22" s="2" t="s">
        <v>13</v>
      </c>
      <c r="C22" s="11">
        <f>C21+C16</f>
        <v>954800</v>
      </c>
      <c r="D22" s="11">
        <f>D21+D16</f>
        <v>1064800</v>
      </c>
      <c r="E22" s="11">
        <f>E21+E16</f>
        <v>913056.5</v>
      </c>
      <c r="F22" s="328"/>
      <c r="G22" s="328">
        <f>G21+G16</f>
        <v>980092.5</v>
      </c>
      <c r="H22" s="358">
        <f t="shared" si="2"/>
        <v>151743.5</v>
      </c>
      <c r="I22" s="2"/>
      <c r="J22" s="351"/>
      <c r="K22" s="351"/>
    </row>
    <row r="23" spans="1:11" s="1" customFormat="1" ht="12.75">
      <c r="A23" s="47" t="s">
        <v>255</v>
      </c>
      <c r="B23" s="10" t="s">
        <v>256</v>
      </c>
      <c r="C23" s="11">
        <v>1370000</v>
      </c>
      <c r="D23" s="11">
        <v>1485150</v>
      </c>
      <c r="E23" s="11">
        <f>965425+64343.15+401950</f>
        <v>1431718.15</v>
      </c>
      <c r="F23" s="328">
        <f>D23-E23</f>
        <v>53431.85000000009</v>
      </c>
      <c r="G23" s="328">
        <v>87269</v>
      </c>
      <c r="H23" s="358">
        <f t="shared" si="2"/>
        <v>53431.85000000009</v>
      </c>
      <c r="I23" s="2"/>
      <c r="J23" s="351"/>
      <c r="K23" s="351"/>
    </row>
    <row r="24" spans="1:11" s="1" customFormat="1" ht="23.25" customHeight="1">
      <c r="A24" s="50"/>
      <c r="B24" s="51" t="s">
        <v>257</v>
      </c>
      <c r="C24" s="52">
        <f>C22+C23</f>
        <v>2324800</v>
      </c>
      <c r="D24" s="52">
        <f>D22+D23</f>
        <v>2549950</v>
      </c>
      <c r="E24" s="52">
        <f>E22+E23</f>
        <v>2344774.65</v>
      </c>
      <c r="F24" s="330">
        <f>D24-E24</f>
        <v>205175.3500000001</v>
      </c>
      <c r="G24" s="330">
        <f>G22+G23</f>
        <v>1067361.5</v>
      </c>
      <c r="H24" s="358">
        <f t="shared" si="2"/>
        <v>205175.3500000001</v>
      </c>
      <c r="I24" s="2"/>
      <c r="J24" s="351"/>
      <c r="K24" s="351"/>
    </row>
    <row r="25" spans="1:7" ht="15" customHeight="1">
      <c r="A25" s="53"/>
      <c r="B25" s="54" t="s">
        <v>144</v>
      </c>
      <c r="C25" s="55">
        <f>C26+C34+C95+C98+C101</f>
        <v>1505200</v>
      </c>
      <c r="D25" s="55">
        <f>D26+D34+D95+D98+D101</f>
        <v>1650600</v>
      </c>
      <c r="E25" s="55">
        <f>E26+E34+E95+E98+E101</f>
        <v>1362678.07</v>
      </c>
      <c r="F25" s="331"/>
      <c r="G25" s="331">
        <f>G26+G34+G95+G98+G101</f>
        <v>287921.93000000005</v>
      </c>
    </row>
    <row r="26" spans="1:7" ht="23.25" customHeight="1" hidden="1">
      <c r="A26" s="56" t="s">
        <v>115</v>
      </c>
      <c r="B26" s="57" t="s">
        <v>112</v>
      </c>
      <c r="C26" s="58">
        <f>C27+C30</f>
        <v>461500</v>
      </c>
      <c r="D26" s="58">
        <f>D27+D30</f>
        <v>480200</v>
      </c>
      <c r="E26" s="58">
        <f>E27+E30</f>
        <v>419374.86</v>
      </c>
      <c r="F26" s="332"/>
      <c r="G26" s="332">
        <f>G27+G30</f>
        <v>60825.14000000003</v>
      </c>
    </row>
    <row r="27" spans="1:7" ht="18" customHeight="1" hidden="1">
      <c r="A27" s="56" t="s">
        <v>116</v>
      </c>
      <c r="B27" s="16" t="s">
        <v>114</v>
      </c>
      <c r="C27" s="11">
        <f>SUM(C28:C29)</f>
        <v>0</v>
      </c>
      <c r="D27" s="11">
        <f>SUM(D28:D29)</f>
        <v>0</v>
      </c>
      <c r="E27" s="11">
        <f>SUM(E28:E29)</f>
        <v>0</v>
      </c>
      <c r="F27" s="328"/>
      <c r="G27" s="328">
        <f>SUM(G28:G29)</f>
        <v>0</v>
      </c>
    </row>
    <row r="28" spans="1:7" ht="18" customHeight="1" hidden="1">
      <c r="A28" s="27">
        <v>211</v>
      </c>
      <c r="B28" s="14" t="s">
        <v>17</v>
      </c>
      <c r="C28" s="40"/>
      <c r="D28" s="40"/>
      <c r="E28" s="40"/>
      <c r="F28" s="324"/>
      <c r="G28" s="326"/>
    </row>
    <row r="29" spans="1:7" ht="18" customHeight="1" hidden="1">
      <c r="A29" s="27">
        <v>213</v>
      </c>
      <c r="B29" s="14" t="s">
        <v>4</v>
      </c>
      <c r="C29" s="40"/>
      <c r="D29" s="40"/>
      <c r="E29" s="40"/>
      <c r="F29" s="324"/>
      <c r="G29" s="326"/>
    </row>
    <row r="30" spans="1:7" ht="18" customHeight="1" hidden="1">
      <c r="A30" s="56" t="s">
        <v>115</v>
      </c>
      <c r="B30" s="16" t="s">
        <v>110</v>
      </c>
      <c r="C30" s="11">
        <f>SUM(C31:C33)</f>
        <v>461500</v>
      </c>
      <c r="D30" s="11">
        <f>SUM(D31:D33)</f>
        <v>480200</v>
      </c>
      <c r="E30" s="11">
        <f>SUM(E31:E33)</f>
        <v>419374.86</v>
      </c>
      <c r="F30" s="328"/>
      <c r="G30" s="328">
        <f>SUM(G31:G33)</f>
        <v>60825.14000000003</v>
      </c>
    </row>
    <row r="31" spans="1:7" ht="18" customHeight="1" hidden="1">
      <c r="A31" s="27">
        <v>211</v>
      </c>
      <c r="B31" s="15" t="s">
        <v>17</v>
      </c>
      <c r="C31" s="40">
        <v>350000</v>
      </c>
      <c r="D31" s="40">
        <v>365400</v>
      </c>
      <c r="E31" s="40">
        <v>338404.85</v>
      </c>
      <c r="F31" s="324"/>
      <c r="G31" s="326">
        <f>D31-E31</f>
        <v>26995.150000000023</v>
      </c>
    </row>
    <row r="32" spans="1:7" ht="12.75" hidden="1">
      <c r="A32" s="27">
        <v>266</v>
      </c>
      <c r="B32" s="14" t="s">
        <v>55</v>
      </c>
      <c r="C32" s="32">
        <v>4500</v>
      </c>
      <c r="D32" s="32">
        <v>4500</v>
      </c>
      <c r="E32" s="32"/>
      <c r="F32" s="326"/>
      <c r="G32" s="326">
        <f>D32-E32</f>
        <v>4500</v>
      </c>
    </row>
    <row r="33" spans="1:7" ht="12.75" hidden="1">
      <c r="A33" s="27">
        <v>213</v>
      </c>
      <c r="B33" s="14" t="s">
        <v>4</v>
      </c>
      <c r="C33" s="40">
        <v>107000</v>
      </c>
      <c r="D33" s="40">
        <v>110300</v>
      </c>
      <c r="E33" s="40">
        <v>80970.01</v>
      </c>
      <c r="F33" s="324"/>
      <c r="G33" s="326">
        <f>D33-E33</f>
        <v>29329.990000000005</v>
      </c>
    </row>
    <row r="34" spans="1:11" s="41" customFormat="1" ht="25.5" hidden="1">
      <c r="A34" s="56" t="s">
        <v>117</v>
      </c>
      <c r="B34" s="57" t="s">
        <v>113</v>
      </c>
      <c r="C34" s="11">
        <f>C35+C38</f>
        <v>1036100</v>
      </c>
      <c r="D34" s="11">
        <f>D35+D38</f>
        <v>1162800</v>
      </c>
      <c r="E34" s="11">
        <f>E35+E38</f>
        <v>936719.2100000001</v>
      </c>
      <c r="F34" s="328"/>
      <c r="G34" s="328">
        <f>G35+G38</f>
        <v>226080.79000000004</v>
      </c>
      <c r="H34" s="359"/>
      <c r="J34" s="349"/>
      <c r="K34" s="349"/>
    </row>
    <row r="35" spans="1:7" ht="25.5" hidden="1">
      <c r="A35" s="56" t="s">
        <v>118</v>
      </c>
      <c r="B35" s="16" t="s">
        <v>114</v>
      </c>
      <c r="C35" s="11">
        <f>SUM(C36:C37)</f>
        <v>0</v>
      </c>
      <c r="D35" s="11">
        <f>SUM(D36:D37)</f>
        <v>0</v>
      </c>
      <c r="E35" s="11">
        <f>SUM(E36:E37)</f>
        <v>0</v>
      </c>
      <c r="F35" s="328"/>
      <c r="G35" s="328">
        <f>SUM(G36:G37)</f>
        <v>0</v>
      </c>
    </row>
    <row r="36" spans="1:7" ht="12.75" hidden="1">
      <c r="A36" s="27">
        <v>211</v>
      </c>
      <c r="B36" s="15" t="s">
        <v>17</v>
      </c>
      <c r="C36" s="12"/>
      <c r="D36" s="12"/>
      <c r="E36" s="12"/>
      <c r="F36" s="333"/>
      <c r="G36" s="326"/>
    </row>
    <row r="37" spans="1:7" ht="12.75" hidden="1">
      <c r="A37" s="27">
        <v>213</v>
      </c>
      <c r="B37" s="14" t="s">
        <v>4</v>
      </c>
      <c r="C37" s="12"/>
      <c r="D37" s="12"/>
      <c r="E37" s="12"/>
      <c r="F37" s="333"/>
      <c r="G37" s="326"/>
    </row>
    <row r="38" spans="1:7" ht="25.5">
      <c r="A38" s="56" t="s">
        <v>119</v>
      </c>
      <c r="B38" s="16" t="s">
        <v>111</v>
      </c>
      <c r="C38" s="11">
        <f>C42+C89+C94</f>
        <v>1036100</v>
      </c>
      <c r="D38" s="11">
        <f>D42+D89+D94</f>
        <v>1162800</v>
      </c>
      <c r="E38" s="11">
        <f>E42+E89+E94</f>
        <v>936719.2100000001</v>
      </c>
      <c r="F38" s="328"/>
      <c r="G38" s="328">
        <f>G42+G89+G94</f>
        <v>226080.79000000004</v>
      </c>
    </row>
    <row r="39" spans="1:11" s="41" customFormat="1" ht="12.75">
      <c r="A39" s="27">
        <v>211</v>
      </c>
      <c r="B39" s="14" t="s">
        <v>17</v>
      </c>
      <c r="C39" s="32">
        <v>646000</v>
      </c>
      <c r="D39" s="32">
        <v>674400</v>
      </c>
      <c r="E39" s="32">
        <v>540792.99</v>
      </c>
      <c r="F39" s="326"/>
      <c r="G39" s="326">
        <f>D39-E39</f>
        <v>133607.01</v>
      </c>
      <c r="H39" s="359"/>
      <c r="I39" s="59"/>
      <c r="J39" s="349"/>
      <c r="K39" s="349"/>
    </row>
    <row r="40" spans="1:7" ht="12.75">
      <c r="A40" s="27">
        <v>266</v>
      </c>
      <c r="B40" s="14" t="s">
        <v>55</v>
      </c>
      <c r="C40" s="32">
        <v>7100</v>
      </c>
      <c r="D40" s="32">
        <v>7100</v>
      </c>
      <c r="E40" s="32">
        <v>7099.93</v>
      </c>
      <c r="F40" s="326"/>
      <c r="G40" s="326">
        <f>D40-E40</f>
        <v>0.06999999999970896</v>
      </c>
    </row>
    <row r="41" spans="1:9" ht="12.75">
      <c r="A41" s="27">
        <v>213</v>
      </c>
      <c r="B41" s="14" t="s">
        <v>4</v>
      </c>
      <c r="C41" s="32">
        <v>197200</v>
      </c>
      <c r="D41" s="32">
        <v>203700</v>
      </c>
      <c r="E41" s="32">
        <v>154321.11</v>
      </c>
      <c r="F41" s="326"/>
      <c r="G41" s="326">
        <f>D41-E41</f>
        <v>49378.890000000014</v>
      </c>
      <c r="I41" s="59"/>
    </row>
    <row r="42" spans="1:7" ht="12.75">
      <c r="A42" s="27"/>
      <c r="B42" s="60" t="s">
        <v>51</v>
      </c>
      <c r="C42" s="61">
        <f>SUM(C39:C41)</f>
        <v>850300</v>
      </c>
      <c r="D42" s="61">
        <f>SUM(D39:D41)</f>
        <v>885200</v>
      </c>
      <c r="E42" s="61">
        <f>SUM(E39:E41)</f>
        <v>702214.03</v>
      </c>
      <c r="F42" s="334"/>
      <c r="G42" s="334">
        <f>SUM(G39:G41)</f>
        <v>182985.97000000003</v>
      </c>
    </row>
    <row r="43" spans="1:7" ht="14.25" customHeight="1">
      <c r="A43" s="27">
        <v>221</v>
      </c>
      <c r="B43" s="22" t="s">
        <v>0</v>
      </c>
      <c r="C43" s="35">
        <f>SUM(C44:C52)</f>
        <v>34500</v>
      </c>
      <c r="D43" s="35">
        <f>SUM(D44:D52)</f>
        <v>34500</v>
      </c>
      <c r="E43" s="35">
        <f>SUM(E44:E52)</f>
        <v>26752</v>
      </c>
      <c r="F43" s="335"/>
      <c r="G43" s="335">
        <f>SUM(G44:G52)</f>
        <v>7748</v>
      </c>
    </row>
    <row r="44" spans="1:7" ht="14.25" customHeight="1">
      <c r="A44" s="27"/>
      <c r="B44" s="25" t="s">
        <v>49</v>
      </c>
      <c r="C44" s="12"/>
      <c r="D44" s="12"/>
      <c r="E44" s="12"/>
      <c r="F44" s="333"/>
      <c r="G44" s="324">
        <f>D44-E44</f>
        <v>0</v>
      </c>
    </row>
    <row r="45" spans="1:7" ht="14.25" customHeight="1">
      <c r="A45" s="27"/>
      <c r="B45" s="25" t="s">
        <v>105</v>
      </c>
      <c r="C45" s="12">
        <v>11520</v>
      </c>
      <c r="D45" s="12">
        <v>11520</v>
      </c>
      <c r="E45" s="95">
        <v>11808</v>
      </c>
      <c r="F45" s="333"/>
      <c r="G45" s="324">
        <f aca="true" t="shared" si="4" ref="G45:G52">D45-E45</f>
        <v>-288</v>
      </c>
    </row>
    <row r="46" spans="1:7" ht="14.25" customHeight="1">
      <c r="A46" s="27"/>
      <c r="B46" s="34" t="s">
        <v>258</v>
      </c>
      <c r="C46" s="12">
        <v>6300</v>
      </c>
      <c r="D46" s="12">
        <v>6300</v>
      </c>
      <c r="E46" s="12">
        <v>4254</v>
      </c>
      <c r="F46" s="333"/>
      <c r="G46" s="324">
        <f t="shared" si="4"/>
        <v>2046</v>
      </c>
    </row>
    <row r="47" spans="1:7" ht="14.25" customHeight="1">
      <c r="A47" s="27"/>
      <c r="B47" s="19" t="s">
        <v>88</v>
      </c>
      <c r="C47" s="12">
        <v>14400</v>
      </c>
      <c r="D47" s="12">
        <v>14400</v>
      </c>
      <c r="E47" s="12">
        <f>9600+1200-2400</f>
        <v>8400</v>
      </c>
      <c r="F47" s="333"/>
      <c r="G47" s="324">
        <f t="shared" si="4"/>
        <v>6000</v>
      </c>
    </row>
    <row r="48" spans="1:7" ht="14.25" customHeight="1">
      <c r="A48" s="27"/>
      <c r="B48" s="26" t="s">
        <v>259</v>
      </c>
      <c r="C48" s="12">
        <v>640</v>
      </c>
      <c r="D48" s="12">
        <v>640</v>
      </c>
      <c r="E48" s="12">
        <v>650</v>
      </c>
      <c r="F48" s="333"/>
      <c r="G48" s="324">
        <f t="shared" si="4"/>
        <v>-10</v>
      </c>
    </row>
    <row r="49" spans="1:7" ht="14.25" customHeight="1">
      <c r="A49" s="27"/>
      <c r="B49" s="26" t="s">
        <v>260</v>
      </c>
      <c r="C49" s="12">
        <v>80</v>
      </c>
      <c r="D49" s="12">
        <v>80</v>
      </c>
      <c r="E49" s="12">
        <v>80</v>
      </c>
      <c r="F49" s="333"/>
      <c r="G49" s="324">
        <f t="shared" si="4"/>
        <v>0</v>
      </c>
    </row>
    <row r="50" spans="1:7" ht="14.25" customHeight="1">
      <c r="A50" s="27"/>
      <c r="B50" s="26" t="s">
        <v>261</v>
      </c>
      <c r="C50" s="12">
        <v>70</v>
      </c>
      <c r="D50" s="12">
        <v>70</v>
      </c>
      <c r="E50" s="12">
        <v>70</v>
      </c>
      <c r="F50" s="333"/>
      <c r="G50" s="324">
        <f t="shared" si="4"/>
        <v>0</v>
      </c>
    </row>
    <row r="51" spans="1:7" ht="14.25" customHeight="1">
      <c r="A51" s="27"/>
      <c r="B51" s="26" t="s">
        <v>262</v>
      </c>
      <c r="C51" s="12">
        <v>700</v>
      </c>
      <c r="D51" s="12">
        <v>700</v>
      </c>
      <c r="E51" s="12">
        <v>700</v>
      </c>
      <c r="F51" s="333"/>
      <c r="G51" s="324">
        <f t="shared" si="4"/>
        <v>0</v>
      </c>
    </row>
    <row r="52" spans="1:7" ht="14.25" customHeight="1">
      <c r="A52" s="27"/>
      <c r="B52" s="26" t="s">
        <v>45</v>
      </c>
      <c r="C52" s="12">
        <v>790</v>
      </c>
      <c r="D52" s="12">
        <v>790</v>
      </c>
      <c r="E52" s="12">
        <v>790</v>
      </c>
      <c r="F52" s="333"/>
      <c r="G52" s="324">
        <f t="shared" si="4"/>
        <v>0</v>
      </c>
    </row>
    <row r="53" spans="1:7" ht="14.25" customHeight="1">
      <c r="A53" s="27" t="s">
        <v>109</v>
      </c>
      <c r="B53" s="22" t="s">
        <v>1</v>
      </c>
      <c r="C53" s="35">
        <f>C54+C55</f>
        <v>14900</v>
      </c>
      <c r="D53" s="35">
        <f>D54+D55</f>
        <v>22400</v>
      </c>
      <c r="E53" s="35">
        <f>E54+E55</f>
        <v>15543.57</v>
      </c>
      <c r="F53" s="335"/>
      <c r="G53" s="335">
        <f>G54+G55</f>
        <v>6856.43</v>
      </c>
    </row>
    <row r="54" spans="1:7" ht="14.25" customHeight="1">
      <c r="A54" s="62">
        <v>1003</v>
      </c>
      <c r="B54" s="19" t="s">
        <v>215</v>
      </c>
      <c r="C54" s="8">
        <v>13600</v>
      </c>
      <c r="D54" s="8">
        <v>19600</v>
      </c>
      <c r="E54" s="8">
        <v>13404.8</v>
      </c>
      <c r="F54" s="336"/>
      <c r="G54" s="324">
        <f>D54-E54</f>
        <v>6195.200000000001</v>
      </c>
    </row>
    <row r="55" spans="1:7" ht="13.5" customHeight="1">
      <c r="A55" s="27">
        <v>1006</v>
      </c>
      <c r="B55" s="24" t="s">
        <v>84</v>
      </c>
      <c r="C55" s="12">
        <v>1300</v>
      </c>
      <c r="D55" s="12">
        <v>2800</v>
      </c>
      <c r="E55" s="12">
        <v>2138.77</v>
      </c>
      <c r="F55" s="333"/>
      <c r="G55" s="324">
        <f>D55-E55</f>
        <v>661.23</v>
      </c>
    </row>
    <row r="56" spans="1:7" ht="13.5" customHeight="1">
      <c r="A56" s="63">
        <v>225</v>
      </c>
      <c r="B56" s="22" t="s">
        <v>5</v>
      </c>
      <c r="C56" s="35">
        <f>SUM(C57:C60)</f>
        <v>38300</v>
      </c>
      <c r="D56" s="35">
        <f>SUM(D57:D60)</f>
        <v>45800</v>
      </c>
      <c r="E56" s="35">
        <f>SUM(E57:E60)</f>
        <v>40570</v>
      </c>
      <c r="F56" s="335"/>
      <c r="G56" s="335">
        <f>SUM(G57:G60)</f>
        <v>5230</v>
      </c>
    </row>
    <row r="57" spans="1:7" ht="12.75">
      <c r="A57" s="27"/>
      <c r="B57" s="14" t="s">
        <v>42</v>
      </c>
      <c r="C57" s="32">
        <v>8000</v>
      </c>
      <c r="D57" s="32">
        <f>C57</f>
        <v>8000</v>
      </c>
      <c r="E57" s="32">
        <v>3970</v>
      </c>
      <c r="F57" s="326"/>
      <c r="G57" s="326">
        <f>D57-E57</f>
        <v>4030</v>
      </c>
    </row>
    <row r="58" spans="1:7" ht="12.75">
      <c r="A58" s="27"/>
      <c r="B58" s="14" t="s">
        <v>106</v>
      </c>
      <c r="C58" s="32">
        <v>4800</v>
      </c>
      <c r="D58" s="32">
        <f>C58</f>
        <v>4800</v>
      </c>
      <c r="E58" s="32">
        <v>3600</v>
      </c>
      <c r="F58" s="326"/>
      <c r="G58" s="326">
        <f>D58-E58</f>
        <v>1200</v>
      </c>
    </row>
    <row r="59" spans="1:7" ht="12.75" hidden="1">
      <c r="A59" s="27"/>
      <c r="B59" s="14" t="s">
        <v>209</v>
      </c>
      <c r="C59" s="32"/>
      <c r="D59" s="32"/>
      <c r="E59" s="32"/>
      <c r="F59" s="326"/>
      <c r="G59" s="326">
        <f>D59-E59</f>
        <v>0</v>
      </c>
    </row>
    <row r="60" spans="1:7" ht="12.75">
      <c r="A60" s="27"/>
      <c r="B60" s="14" t="s">
        <v>263</v>
      </c>
      <c r="C60" s="32">
        <v>25500</v>
      </c>
      <c r="D60" s="32">
        <f>C60+7500</f>
        <v>33000</v>
      </c>
      <c r="E60" s="32">
        <v>33000</v>
      </c>
      <c r="F60" s="326"/>
      <c r="G60" s="326">
        <f>D60-E60</f>
        <v>0</v>
      </c>
    </row>
    <row r="61" spans="1:7" ht="12.75">
      <c r="A61" s="27">
        <v>226</v>
      </c>
      <c r="B61" s="22" t="s">
        <v>36</v>
      </c>
      <c r="C61" s="35">
        <f>SUM(C62:C67)</f>
        <v>18500</v>
      </c>
      <c r="D61" s="35">
        <f>SUM(D62:D67)</f>
        <v>11000</v>
      </c>
      <c r="E61" s="35">
        <f>SUM(E62:E67)</f>
        <v>9200</v>
      </c>
      <c r="F61" s="335"/>
      <c r="G61" s="335">
        <f>SUM(G62:G67)</f>
        <v>1800</v>
      </c>
    </row>
    <row r="62" spans="1:7" ht="12.75">
      <c r="A62" s="27"/>
      <c r="B62" s="23" t="s">
        <v>216</v>
      </c>
      <c r="C62" s="12">
        <v>3700</v>
      </c>
      <c r="D62" s="12">
        <f>C62</f>
        <v>3700</v>
      </c>
      <c r="E62" s="12">
        <v>3700</v>
      </c>
      <c r="F62" s="333"/>
      <c r="G62" s="324">
        <f aca="true" t="shared" si="5" ref="G62:G67">D62-E62</f>
        <v>0</v>
      </c>
    </row>
    <row r="63" spans="1:7" ht="12.75">
      <c r="A63" s="27"/>
      <c r="B63" s="14" t="s">
        <v>217</v>
      </c>
      <c r="C63" s="12">
        <v>2400</v>
      </c>
      <c r="D63" s="12">
        <f>C63</f>
        <v>2400</v>
      </c>
      <c r="E63" s="12">
        <v>2400</v>
      </c>
      <c r="F63" s="333"/>
      <c r="G63" s="324">
        <f t="shared" si="5"/>
        <v>0</v>
      </c>
    </row>
    <row r="64" spans="1:7" ht="12.75">
      <c r="A64" s="64"/>
      <c r="B64" s="14" t="s">
        <v>218</v>
      </c>
      <c r="C64" s="12">
        <v>1700</v>
      </c>
      <c r="D64" s="12">
        <f>C64</f>
        <v>1700</v>
      </c>
      <c r="E64" s="12">
        <v>1700</v>
      </c>
      <c r="F64" s="333"/>
      <c r="G64" s="324">
        <f t="shared" si="5"/>
        <v>0</v>
      </c>
    </row>
    <row r="65" spans="1:7" ht="12.75" customHeight="1">
      <c r="A65" s="64"/>
      <c r="B65" s="17" t="s">
        <v>37</v>
      </c>
      <c r="C65" s="65">
        <v>1300</v>
      </c>
      <c r="D65" s="12">
        <f>C65-100</f>
        <v>1200</v>
      </c>
      <c r="E65" s="65"/>
      <c r="F65" s="337"/>
      <c r="G65" s="324">
        <f t="shared" si="5"/>
        <v>1200</v>
      </c>
    </row>
    <row r="66" spans="1:7" ht="12.75" customHeight="1">
      <c r="A66" s="64"/>
      <c r="B66" s="17" t="s">
        <v>264</v>
      </c>
      <c r="C66" s="65">
        <v>2000</v>
      </c>
      <c r="D66" s="12">
        <f>C66</f>
        <v>2000</v>
      </c>
      <c r="E66" s="65">
        <v>1400</v>
      </c>
      <c r="F66" s="337"/>
      <c r="G66" s="324">
        <f t="shared" si="5"/>
        <v>600</v>
      </c>
    </row>
    <row r="67" spans="1:7" ht="13.5" customHeight="1">
      <c r="A67" s="64"/>
      <c r="B67" s="17" t="s">
        <v>77</v>
      </c>
      <c r="C67" s="65">
        <v>7400</v>
      </c>
      <c r="D67" s="12">
        <f>C67-7400</f>
        <v>0</v>
      </c>
      <c r="E67" s="65"/>
      <c r="F67" s="337"/>
      <c r="G67" s="324">
        <f t="shared" si="5"/>
        <v>0</v>
      </c>
    </row>
    <row r="68" spans="1:7" ht="12.75">
      <c r="A68" s="27">
        <v>310</v>
      </c>
      <c r="B68" s="22" t="s">
        <v>2</v>
      </c>
      <c r="C68" s="35">
        <f>SUM(C70:C70)</f>
        <v>0</v>
      </c>
      <c r="D68" s="35">
        <f>SUM(D69:D70)</f>
        <v>43100</v>
      </c>
      <c r="E68" s="35">
        <f>SUM(E69:E70)</f>
        <v>40070</v>
      </c>
      <c r="F68" s="335"/>
      <c r="G68" s="335">
        <f>SUM(G69:G70)</f>
        <v>3030</v>
      </c>
    </row>
    <row r="69" spans="1:7" ht="12.75">
      <c r="A69" s="63"/>
      <c r="B69" s="67" t="s">
        <v>265</v>
      </c>
      <c r="C69" s="35"/>
      <c r="D69" s="68">
        <v>39020</v>
      </c>
      <c r="E69" s="68">
        <v>35990</v>
      </c>
      <c r="F69" s="338"/>
      <c r="G69" s="338">
        <f>D69-E69</f>
        <v>3030</v>
      </c>
    </row>
    <row r="70" spans="1:7" ht="12.75">
      <c r="A70" s="63"/>
      <c r="B70" s="19" t="s">
        <v>266</v>
      </c>
      <c r="C70" s="70"/>
      <c r="D70" s="32">
        <v>4080</v>
      </c>
      <c r="E70" s="68">
        <v>4080</v>
      </c>
      <c r="F70" s="338"/>
      <c r="G70" s="338">
        <f>D70-E70</f>
        <v>0</v>
      </c>
    </row>
    <row r="71" spans="1:7" ht="12.75">
      <c r="A71" s="63" t="s">
        <v>108</v>
      </c>
      <c r="B71" s="22" t="s">
        <v>78</v>
      </c>
      <c r="C71" s="35">
        <f>SUM(C72:C74)</f>
        <v>38800</v>
      </c>
      <c r="D71" s="35">
        <f>SUM(D72:D74)</f>
        <v>45300</v>
      </c>
      <c r="E71" s="35">
        <f>SUM(E72:E74)</f>
        <v>36000</v>
      </c>
      <c r="F71" s="335"/>
      <c r="G71" s="335">
        <f>SUM(G72:G74)</f>
        <v>9300</v>
      </c>
    </row>
    <row r="72" spans="1:7" ht="12.75">
      <c r="A72" s="27"/>
      <c r="B72" s="14" t="s">
        <v>220</v>
      </c>
      <c r="C72" s="12">
        <v>36200</v>
      </c>
      <c r="D72" s="12">
        <v>40700</v>
      </c>
      <c r="E72" s="12">
        <v>33400</v>
      </c>
      <c r="F72" s="333"/>
      <c r="G72" s="324">
        <f>D72-E72</f>
        <v>7300</v>
      </c>
    </row>
    <row r="73" spans="1:7" ht="12.75">
      <c r="A73" s="27"/>
      <c r="B73" s="14" t="s">
        <v>219</v>
      </c>
      <c r="C73" s="12">
        <v>1750</v>
      </c>
      <c r="D73" s="12">
        <v>3750</v>
      </c>
      <c r="E73" s="12">
        <v>1750</v>
      </c>
      <c r="F73" s="333"/>
      <c r="G73" s="324">
        <f>D73-E73</f>
        <v>2000</v>
      </c>
    </row>
    <row r="74" spans="1:7" ht="12.75">
      <c r="A74" s="27"/>
      <c r="B74" s="14" t="s">
        <v>50</v>
      </c>
      <c r="C74" s="12">
        <v>850</v>
      </c>
      <c r="D74" s="12">
        <v>850</v>
      </c>
      <c r="E74" s="12">
        <v>850</v>
      </c>
      <c r="F74" s="333"/>
      <c r="G74" s="324">
        <f>D74-E74</f>
        <v>0</v>
      </c>
    </row>
    <row r="75" spans="1:7" ht="12.75">
      <c r="A75" s="27" t="s">
        <v>107</v>
      </c>
      <c r="B75" s="22" t="s">
        <v>79</v>
      </c>
      <c r="C75" s="35">
        <f>C76</f>
        <v>15300</v>
      </c>
      <c r="D75" s="35">
        <f>D76</f>
        <v>15300</v>
      </c>
      <c r="E75" s="35">
        <f>E76</f>
        <v>15300</v>
      </c>
      <c r="F75" s="335"/>
      <c r="G75" s="335">
        <f>G76</f>
        <v>0</v>
      </c>
    </row>
    <row r="76" spans="1:7" ht="12.75">
      <c r="A76" s="63"/>
      <c r="B76" s="14" t="s">
        <v>221</v>
      </c>
      <c r="C76" s="12">
        <v>15300</v>
      </c>
      <c r="D76" s="12">
        <v>15300</v>
      </c>
      <c r="E76" s="12">
        <v>15300</v>
      </c>
      <c r="F76" s="333"/>
      <c r="G76" s="324">
        <f>D76-E76</f>
        <v>0</v>
      </c>
    </row>
    <row r="77" spans="1:7" ht="12.75">
      <c r="A77" s="27" t="s">
        <v>267</v>
      </c>
      <c r="B77" s="22" t="s">
        <v>268</v>
      </c>
      <c r="C77" s="35">
        <f>C78</f>
        <v>0</v>
      </c>
      <c r="D77" s="35">
        <f>D78</f>
        <v>11800</v>
      </c>
      <c r="E77" s="35">
        <f>E78</f>
        <v>11800</v>
      </c>
      <c r="F77" s="335"/>
      <c r="G77" s="335">
        <f>G78</f>
        <v>0</v>
      </c>
    </row>
    <row r="78" spans="1:7" ht="12.75">
      <c r="A78" s="63"/>
      <c r="B78" s="14" t="s">
        <v>269</v>
      </c>
      <c r="C78" s="12"/>
      <c r="D78" s="12">
        <v>11800</v>
      </c>
      <c r="E78" s="12">
        <v>11800</v>
      </c>
      <c r="F78" s="333"/>
      <c r="G78" s="324">
        <f>D78-E78</f>
        <v>0</v>
      </c>
    </row>
    <row r="79" spans="1:7" ht="12.75">
      <c r="A79" s="63">
        <v>346</v>
      </c>
      <c r="B79" s="22" t="s">
        <v>58</v>
      </c>
      <c r="C79" s="35">
        <f>SUM(C80:C88)</f>
        <v>22600</v>
      </c>
      <c r="D79" s="35">
        <f>SUM(D80:D88)</f>
        <v>28600</v>
      </c>
      <c r="E79" s="35">
        <f>SUM(E80:E88)</f>
        <v>22403</v>
      </c>
      <c r="F79" s="335"/>
      <c r="G79" s="335">
        <f>SUM(G80:G88)</f>
        <v>6197</v>
      </c>
    </row>
    <row r="80" spans="1:7" ht="12.75">
      <c r="A80" s="63"/>
      <c r="B80" s="14" t="s">
        <v>89</v>
      </c>
      <c r="C80" s="12">
        <v>9100</v>
      </c>
      <c r="D80" s="12">
        <v>9800</v>
      </c>
      <c r="E80" s="12">
        <f>2800+2003</f>
        <v>4803</v>
      </c>
      <c r="F80" s="333"/>
      <c r="G80" s="324">
        <f>D80-E80</f>
        <v>4997</v>
      </c>
    </row>
    <row r="81" spans="1:7" ht="12.75">
      <c r="A81" s="63"/>
      <c r="B81" s="14" t="s">
        <v>47</v>
      </c>
      <c r="C81" s="12">
        <v>1000</v>
      </c>
      <c r="D81" s="12">
        <v>2047</v>
      </c>
      <c r="E81" s="12">
        <v>2047</v>
      </c>
      <c r="F81" s="333"/>
      <c r="G81" s="324">
        <f aca="true" t="shared" si="6" ref="G81:G88">D81-E81</f>
        <v>0</v>
      </c>
    </row>
    <row r="82" spans="1:7" ht="12.75">
      <c r="A82" s="63"/>
      <c r="B82" s="71" t="s">
        <v>22</v>
      </c>
      <c r="C82" s="12">
        <v>1500</v>
      </c>
      <c r="D82" s="12">
        <v>2500</v>
      </c>
      <c r="E82" s="12">
        <v>2500</v>
      </c>
      <c r="F82" s="333"/>
      <c r="G82" s="324">
        <f t="shared" si="6"/>
        <v>0</v>
      </c>
    </row>
    <row r="83" spans="1:7" ht="12.75">
      <c r="A83" s="63"/>
      <c r="B83" s="14" t="s">
        <v>80</v>
      </c>
      <c r="C83" s="65">
        <v>1200</v>
      </c>
      <c r="D83" s="65">
        <v>1200</v>
      </c>
      <c r="E83" s="65"/>
      <c r="F83" s="337"/>
      <c r="G83" s="324">
        <f t="shared" si="6"/>
        <v>1200</v>
      </c>
    </row>
    <row r="84" spans="1:7" ht="12.75">
      <c r="A84" s="63"/>
      <c r="B84" s="14" t="s">
        <v>270</v>
      </c>
      <c r="C84" s="65">
        <v>9800</v>
      </c>
      <c r="D84" s="65"/>
      <c r="E84" s="65"/>
      <c r="F84" s="337"/>
      <c r="G84" s="324">
        <f t="shared" si="6"/>
        <v>0</v>
      </c>
    </row>
    <row r="85" spans="1:7" ht="12.75">
      <c r="A85" s="63"/>
      <c r="B85" s="14" t="s">
        <v>271</v>
      </c>
      <c r="C85" s="65"/>
      <c r="D85" s="65">
        <v>1135</v>
      </c>
      <c r="E85" s="65">
        <v>1135</v>
      </c>
      <c r="F85" s="337"/>
      <c r="G85" s="324">
        <f t="shared" si="6"/>
        <v>0</v>
      </c>
    </row>
    <row r="86" spans="1:7" ht="12.75">
      <c r="A86" s="63"/>
      <c r="B86" s="14" t="s">
        <v>272</v>
      </c>
      <c r="C86" s="65"/>
      <c r="D86" s="65">
        <v>784</v>
      </c>
      <c r="E86" s="65">
        <v>784</v>
      </c>
      <c r="F86" s="337"/>
      <c r="G86" s="324">
        <f t="shared" si="6"/>
        <v>0</v>
      </c>
    </row>
    <row r="87" spans="1:7" ht="12.75">
      <c r="A87" s="63"/>
      <c r="B87" s="14" t="s">
        <v>273</v>
      </c>
      <c r="C87" s="65"/>
      <c r="D87" s="65">
        <v>2734</v>
      </c>
      <c r="E87" s="65">
        <v>2734</v>
      </c>
      <c r="F87" s="337"/>
      <c r="G87" s="324">
        <f t="shared" si="6"/>
        <v>0</v>
      </c>
    </row>
    <row r="88" spans="1:7" ht="12.75">
      <c r="A88" s="63"/>
      <c r="B88" s="17" t="s">
        <v>214</v>
      </c>
      <c r="C88" s="65"/>
      <c r="D88" s="12">
        <v>8400</v>
      </c>
      <c r="E88" s="65">
        <v>8400</v>
      </c>
      <c r="F88" s="337"/>
      <c r="G88" s="324">
        <f t="shared" si="6"/>
        <v>0</v>
      </c>
    </row>
    <row r="89" spans="1:7" ht="12.75">
      <c r="A89" s="63"/>
      <c r="B89" s="72" t="s">
        <v>52</v>
      </c>
      <c r="C89" s="73">
        <f>C43+C53+C56+C61+C68+C71+C75+C79+C77</f>
        <v>182900</v>
      </c>
      <c r="D89" s="73">
        <f>D43+D53+D56+D61+D68+D71+D75+D79+D77</f>
        <v>257800</v>
      </c>
      <c r="E89" s="73">
        <f>E43+E53+E56+E61+E68+E71+E75+E79+E77</f>
        <v>217638.57</v>
      </c>
      <c r="F89" s="339"/>
      <c r="G89" s="339">
        <f>G43+G53+G56+G61+G68+G71+G75+G79+G77</f>
        <v>40161.43</v>
      </c>
    </row>
    <row r="90" spans="1:7" ht="12.75">
      <c r="A90" s="27"/>
      <c r="B90" s="22" t="s">
        <v>56</v>
      </c>
      <c r="C90" s="69"/>
      <c r="D90" s="69"/>
      <c r="E90" s="69"/>
      <c r="F90" s="340"/>
      <c r="G90" s="340"/>
    </row>
    <row r="91" spans="1:7" ht="12.75">
      <c r="A91" s="63">
        <v>291</v>
      </c>
      <c r="B91" s="14" t="s">
        <v>76</v>
      </c>
      <c r="C91" s="40">
        <v>2900</v>
      </c>
      <c r="D91" s="40">
        <v>2900</v>
      </c>
      <c r="E91" s="32"/>
      <c r="F91" s="326"/>
      <c r="G91" s="324">
        <f>D91-E91</f>
        <v>2900</v>
      </c>
    </row>
    <row r="92" spans="1:7" ht="12.75">
      <c r="A92" s="63">
        <v>291</v>
      </c>
      <c r="B92" s="14" t="s">
        <v>75</v>
      </c>
      <c r="C92" s="66"/>
      <c r="D92" s="40">
        <v>16800</v>
      </c>
      <c r="E92" s="74">
        <v>16780</v>
      </c>
      <c r="F92" s="341"/>
      <c r="G92" s="324">
        <f>D92-E92</f>
        <v>20</v>
      </c>
    </row>
    <row r="93" spans="1:7" ht="24.75" customHeight="1">
      <c r="A93" s="63">
        <v>292</v>
      </c>
      <c r="B93" s="17" t="s">
        <v>46</v>
      </c>
      <c r="C93" s="65"/>
      <c r="D93" s="12">
        <v>100</v>
      </c>
      <c r="E93" s="65">
        <v>86.61</v>
      </c>
      <c r="F93" s="337"/>
      <c r="G93" s="324">
        <f>D93-E93</f>
        <v>13.39</v>
      </c>
    </row>
    <row r="94" spans="1:7" ht="17.25" customHeight="1">
      <c r="A94" s="63"/>
      <c r="B94" s="72" t="s">
        <v>53</v>
      </c>
      <c r="C94" s="75">
        <f>SUM(C91:C93)</f>
        <v>2900</v>
      </c>
      <c r="D94" s="75">
        <f>SUM(D91:D93)</f>
        <v>19800</v>
      </c>
      <c r="E94" s="75">
        <f>SUM(E91:E93)</f>
        <v>16866.61</v>
      </c>
      <c r="F94" s="334"/>
      <c r="G94" s="334">
        <f>SUM(G91:G93)</f>
        <v>2933.39</v>
      </c>
    </row>
    <row r="95" spans="1:7" ht="17.25" customHeight="1" hidden="1">
      <c r="A95" s="76"/>
      <c r="B95" s="77" t="s">
        <v>199</v>
      </c>
      <c r="C95" s="78">
        <f aca="true" t="shared" si="7" ref="C95:G96">C96</f>
        <v>0</v>
      </c>
      <c r="D95" s="78">
        <f t="shared" si="7"/>
        <v>0</v>
      </c>
      <c r="E95" s="78">
        <f t="shared" si="7"/>
        <v>0</v>
      </c>
      <c r="F95" s="342"/>
      <c r="G95" s="342">
        <f t="shared" si="7"/>
        <v>0</v>
      </c>
    </row>
    <row r="96" spans="1:7" ht="17.25" customHeight="1" hidden="1">
      <c r="A96" s="56" t="s">
        <v>121</v>
      </c>
      <c r="B96" s="16" t="s">
        <v>120</v>
      </c>
      <c r="C96" s="11">
        <f t="shared" si="7"/>
        <v>0</v>
      </c>
      <c r="D96" s="11">
        <f t="shared" si="7"/>
        <v>0</v>
      </c>
      <c r="E96" s="11">
        <f t="shared" si="7"/>
        <v>0</v>
      </c>
      <c r="F96" s="328"/>
      <c r="G96" s="328">
        <f t="shared" si="7"/>
        <v>0</v>
      </c>
    </row>
    <row r="97" spans="1:7" ht="17.25" customHeight="1" hidden="1">
      <c r="A97" s="63">
        <v>297</v>
      </c>
      <c r="B97" s="21" t="s">
        <v>38</v>
      </c>
      <c r="C97" s="74"/>
      <c r="D97" s="74"/>
      <c r="E97" s="74"/>
      <c r="F97" s="341"/>
      <c r="G97" s="341"/>
    </row>
    <row r="98" spans="1:7" ht="17.25" customHeight="1">
      <c r="A98" s="63"/>
      <c r="B98" s="77" t="s">
        <v>34</v>
      </c>
      <c r="C98" s="11">
        <f aca="true" t="shared" si="8" ref="C98:G99">C99</f>
        <v>500</v>
      </c>
      <c r="D98" s="11">
        <f t="shared" si="8"/>
        <v>500</v>
      </c>
      <c r="E98" s="11">
        <f t="shared" si="8"/>
        <v>0</v>
      </c>
      <c r="F98" s="328"/>
      <c r="G98" s="328">
        <f t="shared" si="8"/>
        <v>500</v>
      </c>
    </row>
    <row r="99" spans="1:11" s="1" customFormat="1" ht="17.25" customHeight="1">
      <c r="A99" s="79" t="s">
        <v>122</v>
      </c>
      <c r="B99" s="16" t="s">
        <v>123</v>
      </c>
      <c r="C99" s="11">
        <f t="shared" si="8"/>
        <v>500</v>
      </c>
      <c r="D99" s="11">
        <f t="shared" si="8"/>
        <v>500</v>
      </c>
      <c r="E99" s="11">
        <f t="shared" si="8"/>
        <v>0</v>
      </c>
      <c r="F99" s="328"/>
      <c r="G99" s="328">
        <f t="shared" si="8"/>
        <v>500</v>
      </c>
      <c r="H99" s="360"/>
      <c r="J99" s="351"/>
      <c r="K99" s="351"/>
    </row>
    <row r="100" spans="1:7" ht="12.75">
      <c r="A100" s="63">
        <v>297</v>
      </c>
      <c r="B100" s="17" t="s">
        <v>34</v>
      </c>
      <c r="C100" s="32">
        <v>500</v>
      </c>
      <c r="D100" s="40">
        <v>500</v>
      </c>
      <c r="E100" s="11"/>
      <c r="F100" s="328"/>
      <c r="G100" s="324">
        <f>D100-E100</f>
        <v>500</v>
      </c>
    </row>
    <row r="101" spans="1:7" ht="12.75" customHeight="1">
      <c r="A101" s="79"/>
      <c r="B101" s="77" t="s">
        <v>124</v>
      </c>
      <c r="C101" s="11">
        <f>C102+C105+C108+C110</f>
        <v>7100</v>
      </c>
      <c r="D101" s="11">
        <f>D102+D105+D108+D110</f>
        <v>7100</v>
      </c>
      <c r="E101" s="11">
        <f>E102+E105+E108+E110</f>
        <v>6584</v>
      </c>
      <c r="F101" s="328"/>
      <c r="G101" s="328">
        <f>G102+G105+G108+G110</f>
        <v>516</v>
      </c>
    </row>
    <row r="102" spans="1:7" ht="40.5" customHeight="1" hidden="1">
      <c r="A102" s="79" t="s">
        <v>126</v>
      </c>
      <c r="B102" s="57" t="s">
        <v>125</v>
      </c>
      <c r="C102" s="80">
        <f aca="true" t="shared" si="9" ref="C102:G103">C103</f>
        <v>0</v>
      </c>
      <c r="D102" s="80">
        <f t="shared" si="9"/>
        <v>0</v>
      </c>
      <c r="E102" s="80">
        <f t="shared" si="9"/>
        <v>0</v>
      </c>
      <c r="F102" s="343"/>
      <c r="G102" s="343">
        <f t="shared" si="9"/>
        <v>0</v>
      </c>
    </row>
    <row r="103" spans="1:7" ht="25.5" customHeight="1" hidden="1">
      <c r="A103" s="79" t="s">
        <v>127</v>
      </c>
      <c r="B103" s="16" t="s">
        <v>128</v>
      </c>
      <c r="C103" s="33">
        <f t="shared" si="9"/>
        <v>0</v>
      </c>
      <c r="D103" s="33">
        <f t="shared" si="9"/>
        <v>0</v>
      </c>
      <c r="E103" s="33">
        <f t="shared" si="9"/>
        <v>0</v>
      </c>
      <c r="F103" s="344"/>
      <c r="G103" s="344">
        <f t="shared" si="9"/>
        <v>0</v>
      </c>
    </row>
    <row r="104" spans="1:7" ht="12.75" customHeight="1" hidden="1">
      <c r="A104" s="63"/>
      <c r="B104" s="17" t="s">
        <v>81</v>
      </c>
      <c r="C104" s="32"/>
      <c r="D104" s="32"/>
      <c r="E104" s="32"/>
      <c r="F104" s="326"/>
      <c r="G104" s="324"/>
    </row>
    <row r="105" spans="1:7" ht="27" customHeight="1">
      <c r="A105" s="79" t="s">
        <v>129</v>
      </c>
      <c r="B105" s="57" t="s">
        <v>130</v>
      </c>
      <c r="C105" s="80">
        <f aca="true" t="shared" si="10" ref="C105:G106">C106</f>
        <v>500</v>
      </c>
      <c r="D105" s="80">
        <f t="shared" si="10"/>
        <v>500</v>
      </c>
      <c r="E105" s="80">
        <f t="shared" si="10"/>
        <v>0</v>
      </c>
      <c r="F105" s="343"/>
      <c r="G105" s="343">
        <f t="shared" si="10"/>
        <v>500</v>
      </c>
    </row>
    <row r="106" spans="1:7" ht="12.75" customHeight="1">
      <c r="A106" s="79" t="s">
        <v>131</v>
      </c>
      <c r="B106" s="16" t="s">
        <v>132</v>
      </c>
      <c r="C106" s="33">
        <f t="shared" si="10"/>
        <v>500</v>
      </c>
      <c r="D106" s="33">
        <f t="shared" si="10"/>
        <v>500</v>
      </c>
      <c r="E106" s="33">
        <f t="shared" si="10"/>
        <v>0</v>
      </c>
      <c r="F106" s="344"/>
      <c r="G106" s="344">
        <f t="shared" si="10"/>
        <v>500</v>
      </c>
    </row>
    <row r="107" spans="1:7" ht="12.75" customHeight="1">
      <c r="A107" s="63">
        <v>346</v>
      </c>
      <c r="B107" s="17" t="s">
        <v>57</v>
      </c>
      <c r="C107" s="32">
        <v>500</v>
      </c>
      <c r="D107" s="32">
        <v>500</v>
      </c>
      <c r="E107" s="32"/>
      <c r="F107" s="326"/>
      <c r="G107" s="324">
        <f>D107-E107</f>
        <v>500</v>
      </c>
    </row>
    <row r="108" spans="1:7" ht="23.25" customHeight="1">
      <c r="A108" s="79" t="s">
        <v>133</v>
      </c>
      <c r="B108" s="30" t="s">
        <v>134</v>
      </c>
      <c r="C108" s="33">
        <f>C109</f>
        <v>1600</v>
      </c>
      <c r="D108" s="33">
        <f>D109</f>
        <v>1600</v>
      </c>
      <c r="E108" s="33">
        <f>E109</f>
        <v>1584</v>
      </c>
      <c r="F108" s="344"/>
      <c r="G108" s="344">
        <f>G109</f>
        <v>16</v>
      </c>
    </row>
    <row r="109" spans="1:7" ht="25.5" customHeight="1">
      <c r="A109" s="63">
        <v>297</v>
      </c>
      <c r="B109" s="17" t="s">
        <v>294</v>
      </c>
      <c r="C109" s="32">
        <v>1600</v>
      </c>
      <c r="D109" s="32">
        <v>1600</v>
      </c>
      <c r="E109" s="32">
        <v>1584</v>
      </c>
      <c r="F109" s="326"/>
      <c r="G109" s="324">
        <f>D109-E109</f>
        <v>16</v>
      </c>
    </row>
    <row r="110" spans="1:7" ht="40.5" customHeight="1">
      <c r="A110" s="79" t="s">
        <v>135</v>
      </c>
      <c r="B110" s="16" t="s">
        <v>136</v>
      </c>
      <c r="C110" s="33">
        <f>SUM(C111:C111)</f>
        <v>5000</v>
      </c>
      <c r="D110" s="33">
        <f>SUM(D111:D111)</f>
        <v>5000</v>
      </c>
      <c r="E110" s="33">
        <f>SUM(E111:E111)</f>
        <v>5000</v>
      </c>
      <c r="F110" s="344"/>
      <c r="G110" s="344"/>
    </row>
    <row r="111" spans="1:7" ht="13.5" customHeight="1">
      <c r="A111" s="63">
        <v>251</v>
      </c>
      <c r="B111" s="17" t="s">
        <v>94</v>
      </c>
      <c r="C111" s="40">
        <v>5000</v>
      </c>
      <c r="D111" s="40">
        <v>5000</v>
      </c>
      <c r="E111" s="40">
        <v>5000</v>
      </c>
      <c r="F111" s="324"/>
      <c r="G111" s="324">
        <f>D111-E111</f>
        <v>0</v>
      </c>
    </row>
    <row r="112" spans="1:7" ht="15.75" customHeight="1">
      <c r="A112" s="63"/>
      <c r="B112" s="20" t="s">
        <v>25</v>
      </c>
      <c r="C112" s="11">
        <f>C26+C34+C96+C99+C101</f>
        <v>1505200</v>
      </c>
      <c r="D112" s="11">
        <f>D26+D34+D96+D99+D101</f>
        <v>1650600</v>
      </c>
      <c r="E112" s="11">
        <f>E26+E34+E96+E99+E101</f>
        <v>1362678.07</v>
      </c>
      <c r="F112" s="328"/>
      <c r="G112" s="328">
        <f>G26+G34+G96+G99+G101</f>
        <v>287921.93000000005</v>
      </c>
    </row>
    <row r="113" spans="1:7" ht="15.75" customHeight="1">
      <c r="A113" s="81" t="s">
        <v>142</v>
      </c>
      <c r="B113" s="82" t="s">
        <v>139</v>
      </c>
      <c r="C113" s="83">
        <f>C115</f>
        <v>90600</v>
      </c>
      <c r="D113" s="83">
        <f>D115</f>
        <v>90600</v>
      </c>
      <c r="E113" s="83">
        <f>E115</f>
        <v>57681.07</v>
      </c>
      <c r="F113" s="328"/>
      <c r="G113" s="328">
        <f>G115</f>
        <v>32918.93</v>
      </c>
    </row>
    <row r="114" spans="1:7" ht="15.75" customHeight="1">
      <c r="A114" s="79" t="s">
        <v>138</v>
      </c>
      <c r="B114" s="77" t="s">
        <v>143</v>
      </c>
      <c r="C114" s="11"/>
      <c r="D114" s="11"/>
      <c r="E114" s="11"/>
      <c r="F114" s="328"/>
      <c r="G114" s="328"/>
    </row>
    <row r="115" spans="1:11" s="1" customFormat="1" ht="39" customHeight="1">
      <c r="A115" s="79" t="s">
        <v>140</v>
      </c>
      <c r="B115" s="16" t="s">
        <v>141</v>
      </c>
      <c r="C115" s="33">
        <f>SUM(C116:C120)</f>
        <v>90600</v>
      </c>
      <c r="D115" s="33">
        <f>SUM(D116:D120)</f>
        <v>90600</v>
      </c>
      <c r="E115" s="33">
        <f>SUM(E116:E120)</f>
        <v>57681.07</v>
      </c>
      <c r="F115" s="344"/>
      <c r="G115" s="344">
        <f>SUM(G116:G120)</f>
        <v>32918.93</v>
      </c>
      <c r="H115" s="360"/>
      <c r="J115" s="351"/>
      <c r="K115" s="351"/>
    </row>
    <row r="116" spans="1:11" s="1" customFormat="1" ht="12.75">
      <c r="A116" s="63">
        <v>211</v>
      </c>
      <c r="B116" s="14" t="s">
        <v>17</v>
      </c>
      <c r="C116" s="32">
        <v>65600</v>
      </c>
      <c r="D116" s="32">
        <v>64500</v>
      </c>
      <c r="E116" s="32">
        <v>40398.01</v>
      </c>
      <c r="F116" s="326"/>
      <c r="G116" s="324">
        <f>D116-E116</f>
        <v>24101.989999999998</v>
      </c>
      <c r="H116" s="360"/>
      <c r="J116" s="351"/>
      <c r="K116" s="351"/>
    </row>
    <row r="117" spans="1:11" s="1" customFormat="1" ht="12.75">
      <c r="A117" s="27">
        <v>266</v>
      </c>
      <c r="B117" s="14" t="s">
        <v>210</v>
      </c>
      <c r="C117" s="32"/>
      <c r="D117" s="32">
        <v>1100</v>
      </c>
      <c r="E117" s="32">
        <v>504.67</v>
      </c>
      <c r="F117" s="326"/>
      <c r="G117" s="324">
        <f>D117-E117</f>
        <v>595.3299999999999</v>
      </c>
      <c r="H117" s="360"/>
      <c r="J117" s="351"/>
      <c r="K117" s="351"/>
    </row>
    <row r="118" spans="1:11" s="1" customFormat="1" ht="12.75">
      <c r="A118" s="63">
        <v>213</v>
      </c>
      <c r="B118" s="14" t="s">
        <v>4</v>
      </c>
      <c r="C118" s="32">
        <v>19800</v>
      </c>
      <c r="D118" s="32">
        <v>19800</v>
      </c>
      <c r="E118" s="32">
        <v>11578.39</v>
      </c>
      <c r="F118" s="326"/>
      <c r="G118" s="324">
        <f>D118-E118</f>
        <v>8221.61</v>
      </c>
      <c r="H118" s="360"/>
      <c r="J118" s="351"/>
      <c r="K118" s="351"/>
    </row>
    <row r="119" spans="1:11" s="1" customFormat="1" ht="12.75">
      <c r="A119" s="63" t="s">
        <v>211</v>
      </c>
      <c r="B119" s="14" t="s">
        <v>212</v>
      </c>
      <c r="C119" s="32">
        <v>2400</v>
      </c>
      <c r="D119" s="32">
        <v>2400</v>
      </c>
      <c r="E119" s="32">
        <v>2400</v>
      </c>
      <c r="F119" s="326"/>
      <c r="G119" s="324">
        <f>D119-E119</f>
        <v>0</v>
      </c>
      <c r="H119" s="360"/>
      <c r="J119" s="351"/>
      <c r="K119" s="351"/>
    </row>
    <row r="120" spans="1:11" s="1" customFormat="1" ht="12.75">
      <c r="A120" s="63">
        <v>346</v>
      </c>
      <c r="B120" s="14" t="s">
        <v>28</v>
      </c>
      <c r="C120" s="32">
        <v>2800</v>
      </c>
      <c r="D120" s="32">
        <v>2800</v>
      </c>
      <c r="E120" s="32">
        <v>2800</v>
      </c>
      <c r="F120" s="326"/>
      <c r="G120" s="324">
        <f>D120-E120</f>
        <v>0</v>
      </c>
      <c r="H120" s="360"/>
      <c r="J120" s="351"/>
      <c r="K120" s="351"/>
    </row>
    <row r="121" spans="1:11" s="1" customFormat="1" ht="24.75" customHeight="1" hidden="1">
      <c r="A121" s="81" t="s">
        <v>145</v>
      </c>
      <c r="B121" s="84" t="s">
        <v>146</v>
      </c>
      <c r="C121" s="83">
        <f aca="true" t="shared" si="11" ref="C121:G124">C122</f>
        <v>0</v>
      </c>
      <c r="D121" s="83">
        <f t="shared" si="11"/>
        <v>0</v>
      </c>
      <c r="E121" s="83">
        <f t="shared" si="11"/>
        <v>0</v>
      </c>
      <c r="F121" s="328"/>
      <c r="G121" s="328">
        <f t="shared" si="11"/>
        <v>0</v>
      </c>
      <c r="H121" s="360"/>
      <c r="J121" s="351"/>
      <c r="K121" s="351"/>
    </row>
    <row r="122" spans="1:11" s="1" customFormat="1" ht="12.75" customHeight="1" hidden="1">
      <c r="A122" s="79" t="s">
        <v>147</v>
      </c>
      <c r="B122" s="85" t="s">
        <v>148</v>
      </c>
      <c r="C122" s="78">
        <f t="shared" si="11"/>
        <v>0</v>
      </c>
      <c r="D122" s="78">
        <f t="shared" si="11"/>
        <v>0</v>
      </c>
      <c r="E122" s="78">
        <f t="shared" si="11"/>
        <v>0</v>
      </c>
      <c r="F122" s="342"/>
      <c r="G122" s="342">
        <f t="shared" si="11"/>
        <v>0</v>
      </c>
      <c r="H122" s="360"/>
      <c r="J122" s="351"/>
      <c r="K122" s="351"/>
    </row>
    <row r="123" spans="1:11" s="1" customFormat="1" ht="26.25" customHeight="1" hidden="1">
      <c r="A123" s="79" t="s">
        <v>149</v>
      </c>
      <c r="B123" s="57" t="s">
        <v>150</v>
      </c>
      <c r="C123" s="80">
        <f t="shared" si="11"/>
        <v>0</v>
      </c>
      <c r="D123" s="80">
        <f t="shared" si="11"/>
        <v>0</v>
      </c>
      <c r="E123" s="80">
        <f t="shared" si="11"/>
        <v>0</v>
      </c>
      <c r="F123" s="343"/>
      <c r="G123" s="343">
        <f t="shared" si="11"/>
        <v>0</v>
      </c>
      <c r="H123" s="360"/>
      <c r="J123" s="351"/>
      <c r="K123" s="351"/>
    </row>
    <row r="124" spans="1:11" s="1" customFormat="1" ht="12.75" customHeight="1" hidden="1">
      <c r="A124" s="79" t="s">
        <v>151</v>
      </c>
      <c r="B124" s="16" t="s">
        <v>152</v>
      </c>
      <c r="C124" s="33">
        <f t="shared" si="11"/>
        <v>0</v>
      </c>
      <c r="D124" s="33">
        <f t="shared" si="11"/>
        <v>0</v>
      </c>
      <c r="E124" s="33">
        <f t="shared" si="11"/>
        <v>0</v>
      </c>
      <c r="F124" s="344"/>
      <c r="G124" s="344">
        <f t="shared" si="11"/>
        <v>0</v>
      </c>
      <c r="H124" s="360"/>
      <c r="J124" s="351"/>
      <c r="K124" s="351"/>
    </row>
    <row r="125" spans="1:11" s="1" customFormat="1" ht="12.75" customHeight="1" hidden="1">
      <c r="A125" s="63">
        <v>346</v>
      </c>
      <c r="B125" s="17" t="s">
        <v>87</v>
      </c>
      <c r="C125" s="32"/>
      <c r="D125" s="32"/>
      <c r="E125" s="32"/>
      <c r="F125" s="326"/>
      <c r="G125" s="324">
        <f>D125-E125</f>
        <v>0</v>
      </c>
      <c r="H125" s="360"/>
      <c r="J125" s="351"/>
      <c r="K125" s="351"/>
    </row>
    <row r="126" spans="1:11" s="41" customFormat="1" ht="17.25" customHeight="1">
      <c r="A126" s="81" t="s">
        <v>153</v>
      </c>
      <c r="B126" s="84" t="s">
        <v>156</v>
      </c>
      <c r="C126" s="83">
        <f>C127+C132</f>
        <v>361100</v>
      </c>
      <c r="D126" s="83">
        <f>D127+D132</f>
        <v>497100</v>
      </c>
      <c r="E126" s="83">
        <f>E127+E132</f>
        <v>248700</v>
      </c>
      <c r="F126" s="328"/>
      <c r="G126" s="328">
        <f>G127+G132</f>
        <v>248400</v>
      </c>
      <c r="H126" s="359"/>
      <c r="J126" s="349"/>
      <c r="K126" s="349"/>
    </row>
    <row r="127" spans="1:11" s="41" customFormat="1" ht="14.25" customHeight="1">
      <c r="A127" s="79" t="s">
        <v>154</v>
      </c>
      <c r="B127" s="85" t="s">
        <v>157</v>
      </c>
      <c r="C127" s="78">
        <f aca="true" t="shared" si="12" ref="C127:G128">C128</f>
        <v>337200</v>
      </c>
      <c r="D127" s="78">
        <f t="shared" si="12"/>
        <v>473200</v>
      </c>
      <c r="E127" s="78">
        <f t="shared" si="12"/>
        <v>224800</v>
      </c>
      <c r="F127" s="342"/>
      <c r="G127" s="342">
        <f t="shared" si="12"/>
        <v>248400</v>
      </c>
      <c r="H127" s="359"/>
      <c r="J127" s="349"/>
      <c r="K127" s="349"/>
    </row>
    <row r="128" spans="1:11" s="41" customFormat="1" ht="47.25" customHeight="1">
      <c r="A128" s="79" t="s">
        <v>158</v>
      </c>
      <c r="B128" s="57" t="s">
        <v>159</v>
      </c>
      <c r="C128" s="86">
        <f t="shared" si="12"/>
        <v>337200</v>
      </c>
      <c r="D128" s="86">
        <f t="shared" si="12"/>
        <v>473200</v>
      </c>
      <c r="E128" s="86">
        <f t="shared" si="12"/>
        <v>224800</v>
      </c>
      <c r="F128" s="345"/>
      <c r="G128" s="345">
        <f t="shared" si="12"/>
        <v>248400</v>
      </c>
      <c r="H128" s="359"/>
      <c r="J128" s="349"/>
      <c r="K128" s="349"/>
    </row>
    <row r="129" spans="1:11" s="41" customFormat="1" ht="27" customHeight="1">
      <c r="A129" s="79" t="s">
        <v>155</v>
      </c>
      <c r="B129" s="87" t="s">
        <v>162</v>
      </c>
      <c r="C129" s="33">
        <f>C130+C131</f>
        <v>337200</v>
      </c>
      <c r="D129" s="33">
        <f>D130+D131</f>
        <v>473200</v>
      </c>
      <c r="E129" s="33">
        <f>E130+E131</f>
        <v>224800</v>
      </c>
      <c r="F129" s="344"/>
      <c r="G129" s="344">
        <f>G130+G131</f>
        <v>248400</v>
      </c>
      <c r="H129" s="359"/>
      <c r="J129" s="349"/>
      <c r="K129" s="349"/>
    </row>
    <row r="130" spans="1:11" s="41" customFormat="1" ht="12.75">
      <c r="A130" s="63">
        <v>225</v>
      </c>
      <c r="B130" s="17" t="s">
        <v>30</v>
      </c>
      <c r="C130" s="40">
        <v>200200</v>
      </c>
      <c r="D130" s="40">
        <v>268000</v>
      </c>
      <c r="E130" s="40">
        <v>163500</v>
      </c>
      <c r="F130" s="324"/>
      <c r="G130" s="324">
        <f>D130-E130</f>
        <v>104500</v>
      </c>
      <c r="H130" s="359"/>
      <c r="J130" s="349"/>
      <c r="K130" s="349"/>
    </row>
    <row r="131" spans="1:11" s="41" customFormat="1" ht="13.5" customHeight="1">
      <c r="A131" s="63">
        <v>225</v>
      </c>
      <c r="B131" s="17" t="s">
        <v>48</v>
      </c>
      <c r="C131" s="40">
        <v>137000</v>
      </c>
      <c r="D131" s="40">
        <v>205200</v>
      </c>
      <c r="E131" s="40">
        <v>61300</v>
      </c>
      <c r="F131" s="324"/>
      <c r="G131" s="324">
        <f>D131-E131</f>
        <v>143900</v>
      </c>
      <c r="H131" s="359"/>
      <c r="J131" s="349"/>
      <c r="K131" s="349"/>
    </row>
    <row r="132" spans="1:11" s="41" customFormat="1" ht="16.5" customHeight="1">
      <c r="A132" s="79" t="s">
        <v>163</v>
      </c>
      <c r="B132" s="85" t="s">
        <v>164</v>
      </c>
      <c r="C132" s="78">
        <f>C133+C136</f>
        <v>23900</v>
      </c>
      <c r="D132" s="78">
        <f>D133+D136</f>
        <v>23900</v>
      </c>
      <c r="E132" s="78">
        <f>E133+E136</f>
        <v>23900</v>
      </c>
      <c r="F132" s="342"/>
      <c r="G132" s="342">
        <f>G133+G136</f>
        <v>0</v>
      </c>
      <c r="H132" s="359"/>
      <c r="J132" s="349"/>
      <c r="K132" s="349"/>
    </row>
    <row r="133" spans="1:11" s="41" customFormat="1" ht="42" customHeight="1" hidden="1">
      <c r="A133" s="79" t="s">
        <v>160</v>
      </c>
      <c r="B133" s="57" t="s">
        <v>125</v>
      </c>
      <c r="C133" s="80">
        <f aca="true" t="shared" si="13" ref="C133:G134">C134</f>
        <v>0</v>
      </c>
      <c r="D133" s="80">
        <f t="shared" si="13"/>
        <v>0</v>
      </c>
      <c r="E133" s="80">
        <f t="shared" si="13"/>
        <v>0</v>
      </c>
      <c r="F133" s="343"/>
      <c r="G133" s="343">
        <f t="shared" si="13"/>
        <v>0</v>
      </c>
      <c r="H133" s="359"/>
      <c r="J133" s="349"/>
      <c r="K133" s="349"/>
    </row>
    <row r="134" spans="1:11" s="41" customFormat="1" ht="18" customHeight="1" hidden="1">
      <c r="A134" s="79" t="s">
        <v>161</v>
      </c>
      <c r="B134" s="16" t="s">
        <v>165</v>
      </c>
      <c r="C134" s="33">
        <f t="shared" si="13"/>
        <v>0</v>
      </c>
      <c r="D134" s="33">
        <f t="shared" si="13"/>
        <v>0</v>
      </c>
      <c r="E134" s="33">
        <f t="shared" si="13"/>
        <v>0</v>
      </c>
      <c r="F134" s="344"/>
      <c r="G134" s="344">
        <f t="shared" si="13"/>
        <v>0</v>
      </c>
      <c r="H134" s="359"/>
      <c r="J134" s="349"/>
      <c r="K134" s="349"/>
    </row>
    <row r="135" spans="1:11" s="41" customFormat="1" ht="24.75" customHeight="1" hidden="1">
      <c r="A135" s="63"/>
      <c r="B135" s="17" t="s">
        <v>166</v>
      </c>
      <c r="C135" s="32"/>
      <c r="D135" s="32"/>
      <c r="E135" s="32"/>
      <c r="F135" s="326"/>
      <c r="G135" s="324"/>
      <c r="H135" s="359"/>
      <c r="J135" s="349"/>
      <c r="K135" s="349"/>
    </row>
    <row r="136" spans="1:11" s="41" customFormat="1" ht="26.25" customHeight="1">
      <c r="A136" s="79" t="s">
        <v>167</v>
      </c>
      <c r="B136" s="16" t="s">
        <v>168</v>
      </c>
      <c r="C136" s="33">
        <f>SUM(C137:C137)</f>
        <v>23900</v>
      </c>
      <c r="D136" s="33">
        <f>SUM(D137:D137)</f>
        <v>23900</v>
      </c>
      <c r="E136" s="33">
        <f>SUM(E137:E137)</f>
        <v>23900</v>
      </c>
      <c r="F136" s="344"/>
      <c r="G136" s="344">
        <f>SUM(G137:G137)</f>
        <v>0</v>
      </c>
      <c r="H136" s="359"/>
      <c r="J136" s="349"/>
      <c r="K136" s="349"/>
    </row>
    <row r="137" spans="1:11" s="41" customFormat="1" ht="12.75" customHeight="1">
      <c r="A137" s="63">
        <v>251</v>
      </c>
      <c r="B137" s="17" t="s">
        <v>41</v>
      </c>
      <c r="C137" s="40">
        <v>23900</v>
      </c>
      <c r="D137" s="40">
        <v>23900</v>
      </c>
      <c r="E137" s="40">
        <v>23900</v>
      </c>
      <c r="F137" s="324"/>
      <c r="G137" s="324">
        <f>D137-E137</f>
        <v>0</v>
      </c>
      <c r="H137" s="359"/>
      <c r="J137" s="349"/>
      <c r="K137" s="349"/>
    </row>
    <row r="138" spans="1:11" s="41" customFormat="1" ht="12.75">
      <c r="A138" s="81" t="s">
        <v>170</v>
      </c>
      <c r="B138" s="82" t="s">
        <v>169</v>
      </c>
      <c r="C138" s="83">
        <f>C139+C152</f>
        <v>148900</v>
      </c>
      <c r="D138" s="83">
        <f>D139+D152</f>
        <v>343850</v>
      </c>
      <c r="E138" s="83">
        <f>E139+E152</f>
        <v>260298.4</v>
      </c>
      <c r="F138" s="328"/>
      <c r="G138" s="328">
        <f>G139+G152</f>
        <v>83551.59999999999</v>
      </c>
      <c r="H138" s="359"/>
      <c r="J138" s="349"/>
      <c r="K138" s="349"/>
    </row>
    <row r="139" spans="1:11" s="1" customFormat="1" ht="12.75">
      <c r="A139" s="79" t="s">
        <v>172</v>
      </c>
      <c r="B139" s="88" t="s">
        <v>171</v>
      </c>
      <c r="C139" s="78">
        <f>C140+C149</f>
        <v>34100</v>
      </c>
      <c r="D139" s="78">
        <f>D140+D149</f>
        <v>39000</v>
      </c>
      <c r="E139" s="78">
        <f>E140+E149</f>
        <v>39000</v>
      </c>
      <c r="F139" s="342"/>
      <c r="G139" s="342">
        <f>G140+G149</f>
        <v>0</v>
      </c>
      <c r="H139" s="360"/>
      <c r="J139" s="351"/>
      <c r="K139" s="351"/>
    </row>
    <row r="140" spans="1:11" s="1" customFormat="1" ht="53.25" customHeight="1">
      <c r="A140" s="79" t="s">
        <v>173</v>
      </c>
      <c r="B140" s="57" t="s">
        <v>176</v>
      </c>
      <c r="C140" s="80">
        <f>C141+C144+C147</f>
        <v>34100</v>
      </c>
      <c r="D140" s="80">
        <f>D141+D144+D147</f>
        <v>39000</v>
      </c>
      <c r="E140" s="80">
        <f>E141+E144+E147</f>
        <v>39000</v>
      </c>
      <c r="F140" s="343"/>
      <c r="G140" s="343">
        <f>G141+G144+G147</f>
        <v>0</v>
      </c>
      <c r="H140" s="360"/>
      <c r="J140" s="351"/>
      <c r="K140" s="351"/>
    </row>
    <row r="141" spans="1:11" s="1" customFormat="1" ht="30" customHeight="1">
      <c r="A141" s="63" t="s">
        <v>174</v>
      </c>
      <c r="B141" s="29" t="s">
        <v>177</v>
      </c>
      <c r="C141" s="33">
        <f>C142+C143</f>
        <v>34100</v>
      </c>
      <c r="D141" s="33">
        <f>D142+D143</f>
        <v>39000</v>
      </c>
      <c r="E141" s="33">
        <f>E142+E143</f>
        <v>39000</v>
      </c>
      <c r="F141" s="344"/>
      <c r="G141" s="344">
        <f>G142+G143</f>
        <v>0</v>
      </c>
      <c r="H141" s="360"/>
      <c r="J141" s="351"/>
      <c r="K141" s="351"/>
    </row>
    <row r="142" spans="1:11" s="41" customFormat="1" ht="12.75">
      <c r="A142" s="63">
        <v>225</v>
      </c>
      <c r="B142" s="14" t="s">
        <v>31</v>
      </c>
      <c r="C142" s="40">
        <v>34100</v>
      </c>
      <c r="D142" s="40">
        <v>39000</v>
      </c>
      <c r="E142" s="40">
        <v>39000</v>
      </c>
      <c r="F142" s="324"/>
      <c r="G142" s="324">
        <f>D142-E142</f>
        <v>0</v>
      </c>
      <c r="H142" s="359"/>
      <c r="J142" s="349"/>
      <c r="K142" s="349"/>
    </row>
    <row r="143" spans="1:11" s="41" customFormat="1" ht="12.75" hidden="1">
      <c r="A143" s="63">
        <v>226</v>
      </c>
      <c r="B143" s="14" t="s">
        <v>213</v>
      </c>
      <c r="C143" s="40"/>
      <c r="D143" s="40"/>
      <c r="E143" s="40"/>
      <c r="F143" s="324"/>
      <c r="G143" s="324"/>
      <c r="H143" s="359"/>
      <c r="J143" s="349"/>
      <c r="K143" s="349"/>
    </row>
    <row r="144" spans="1:11" s="41" customFormat="1" ht="39" customHeight="1" hidden="1">
      <c r="A144" s="63" t="s">
        <v>175</v>
      </c>
      <c r="B144" s="29" t="s">
        <v>178</v>
      </c>
      <c r="C144" s="33">
        <f>SUM(C145:C146)</f>
        <v>0</v>
      </c>
      <c r="D144" s="33">
        <f>SUM(D145:D146)</f>
        <v>0</v>
      </c>
      <c r="E144" s="33">
        <f>SUM(E145:E146)</f>
        <v>0</v>
      </c>
      <c r="F144" s="344"/>
      <c r="G144" s="344">
        <f>SUM(G145:G146)</f>
        <v>0</v>
      </c>
      <c r="H144" s="359"/>
      <c r="J144" s="349"/>
      <c r="K144" s="349"/>
    </row>
    <row r="145" spans="1:11" s="41" customFormat="1" ht="27" customHeight="1" hidden="1">
      <c r="A145" s="63">
        <v>225</v>
      </c>
      <c r="B145" s="17" t="s">
        <v>90</v>
      </c>
      <c r="C145" s="40"/>
      <c r="D145" s="40">
        <v>0</v>
      </c>
      <c r="E145" s="40"/>
      <c r="F145" s="324"/>
      <c r="G145" s="324">
        <f>D145-E145</f>
        <v>0</v>
      </c>
      <c r="H145" s="359"/>
      <c r="J145" s="349"/>
      <c r="K145" s="349"/>
    </row>
    <row r="146" spans="1:11" s="41" customFormat="1" ht="14.25" customHeight="1" hidden="1">
      <c r="A146" s="63">
        <v>225</v>
      </c>
      <c r="B146" s="17" t="s">
        <v>91</v>
      </c>
      <c r="C146" s="40"/>
      <c r="D146" s="40">
        <v>0</v>
      </c>
      <c r="E146" s="40"/>
      <c r="F146" s="324"/>
      <c r="G146" s="324">
        <f>D146-E146</f>
        <v>0</v>
      </c>
      <c r="H146" s="359"/>
      <c r="J146" s="349"/>
      <c r="K146" s="349"/>
    </row>
    <row r="147" spans="1:11" s="41" customFormat="1" ht="42.75" customHeight="1" hidden="1">
      <c r="A147" s="63" t="s">
        <v>179</v>
      </c>
      <c r="B147" s="29" t="s">
        <v>180</v>
      </c>
      <c r="C147" s="33">
        <f>C148</f>
        <v>0</v>
      </c>
      <c r="D147" s="33">
        <f>D148</f>
        <v>0</v>
      </c>
      <c r="E147" s="33">
        <f>E148</f>
        <v>0</v>
      </c>
      <c r="F147" s="344"/>
      <c r="G147" s="344">
        <f>G148</f>
        <v>0</v>
      </c>
      <c r="H147" s="359"/>
      <c r="J147" s="349"/>
      <c r="K147" s="349"/>
    </row>
    <row r="148" spans="1:11" s="41" customFormat="1" ht="27.75" customHeight="1" hidden="1">
      <c r="A148" s="63">
        <v>225</v>
      </c>
      <c r="B148" s="17" t="s">
        <v>92</v>
      </c>
      <c r="C148" s="40"/>
      <c r="D148" s="40"/>
      <c r="E148" s="40"/>
      <c r="F148" s="324"/>
      <c r="G148" s="324"/>
      <c r="H148" s="359"/>
      <c r="J148" s="349"/>
      <c r="K148" s="349"/>
    </row>
    <row r="149" spans="1:11" s="41" customFormat="1" ht="25.5" customHeight="1" hidden="1">
      <c r="A149" s="63" t="s">
        <v>181</v>
      </c>
      <c r="B149" s="57" t="s">
        <v>150</v>
      </c>
      <c r="C149" s="80">
        <f aca="true" t="shared" si="14" ref="C149:G150">C150</f>
        <v>0</v>
      </c>
      <c r="D149" s="80">
        <f t="shared" si="14"/>
        <v>0</v>
      </c>
      <c r="E149" s="80">
        <f t="shared" si="14"/>
        <v>0</v>
      </c>
      <c r="F149" s="343"/>
      <c r="G149" s="343">
        <f t="shared" si="14"/>
        <v>0</v>
      </c>
      <c r="H149" s="359"/>
      <c r="J149" s="349"/>
      <c r="K149" s="349"/>
    </row>
    <row r="150" spans="1:11" s="41" customFormat="1" ht="38.25" customHeight="1" hidden="1">
      <c r="A150" s="63" t="s">
        <v>179</v>
      </c>
      <c r="B150" s="16" t="s">
        <v>182</v>
      </c>
      <c r="C150" s="33">
        <f t="shared" si="14"/>
        <v>0</v>
      </c>
      <c r="D150" s="33">
        <f t="shared" si="14"/>
        <v>0</v>
      </c>
      <c r="E150" s="33">
        <f t="shared" si="14"/>
        <v>0</v>
      </c>
      <c r="F150" s="344"/>
      <c r="G150" s="344">
        <f t="shared" si="14"/>
        <v>0</v>
      </c>
      <c r="H150" s="359"/>
      <c r="J150" s="349"/>
      <c r="K150" s="349"/>
    </row>
    <row r="151" spans="1:11" s="41" customFormat="1" ht="12.75" customHeight="1" hidden="1">
      <c r="A151" s="63">
        <v>225</v>
      </c>
      <c r="B151" s="17" t="s">
        <v>85</v>
      </c>
      <c r="C151" s="40"/>
      <c r="D151" s="40"/>
      <c r="E151" s="40"/>
      <c r="F151" s="324"/>
      <c r="G151" s="324"/>
      <c r="H151" s="359"/>
      <c r="J151" s="349"/>
      <c r="K151" s="349"/>
    </row>
    <row r="152" spans="1:11" s="41" customFormat="1" ht="12.75">
      <c r="A152" s="63" t="s">
        <v>184</v>
      </c>
      <c r="B152" s="88" t="s">
        <v>183</v>
      </c>
      <c r="C152" s="78">
        <f>C153+C164</f>
        <v>114800</v>
      </c>
      <c r="D152" s="78">
        <f>D153+D164</f>
        <v>304850</v>
      </c>
      <c r="E152" s="78">
        <f>E153+E164</f>
        <v>221298.4</v>
      </c>
      <c r="F152" s="342"/>
      <c r="G152" s="342">
        <f>G153+G164</f>
        <v>83551.59999999999</v>
      </c>
      <c r="H152" s="359"/>
      <c r="J152" s="349"/>
      <c r="K152" s="349"/>
    </row>
    <row r="153" spans="1:11" s="41" customFormat="1" ht="24">
      <c r="A153" s="63" t="s">
        <v>188</v>
      </c>
      <c r="B153" s="89" t="s">
        <v>185</v>
      </c>
      <c r="C153" s="78">
        <f>C154+C159</f>
        <v>114800</v>
      </c>
      <c r="D153" s="78">
        <f>D154+D159</f>
        <v>304850</v>
      </c>
      <c r="E153" s="78">
        <f>E154+E159</f>
        <v>221298.4</v>
      </c>
      <c r="F153" s="342"/>
      <c r="G153" s="342">
        <f>G154+G159</f>
        <v>83551.59999999999</v>
      </c>
      <c r="H153" s="359"/>
      <c r="J153" s="349"/>
      <c r="K153" s="349"/>
    </row>
    <row r="154" spans="1:11" s="1" customFormat="1" ht="12.75" customHeight="1">
      <c r="A154" s="27" t="s">
        <v>187</v>
      </c>
      <c r="B154" s="16" t="s">
        <v>186</v>
      </c>
      <c r="C154" s="33">
        <f>SUM(C155:C158)</f>
        <v>114800</v>
      </c>
      <c r="D154" s="33">
        <f>SUM(D155:D158)</f>
        <v>139800</v>
      </c>
      <c r="E154" s="33">
        <f>SUM(E155:E158)</f>
        <v>65498.4</v>
      </c>
      <c r="F154" s="344"/>
      <c r="G154" s="344">
        <f>SUM(G155:G158)</f>
        <v>74301.59999999999</v>
      </c>
      <c r="H154" s="360"/>
      <c r="J154" s="351"/>
      <c r="K154" s="351"/>
    </row>
    <row r="155" spans="1:11" s="1" customFormat="1" ht="13.5" customHeight="1">
      <c r="A155" s="63">
        <v>223</v>
      </c>
      <c r="B155" s="14" t="s">
        <v>223</v>
      </c>
      <c r="C155" s="40">
        <v>97800</v>
      </c>
      <c r="D155" s="40">
        <v>117800</v>
      </c>
      <c r="E155" s="32">
        <v>53607.66</v>
      </c>
      <c r="F155" s="326"/>
      <c r="G155" s="324">
        <f>D155-E155</f>
        <v>64192.34</v>
      </c>
      <c r="H155" s="360"/>
      <c r="J155" s="351"/>
      <c r="K155" s="351"/>
    </row>
    <row r="156" spans="1:11" s="1" customFormat="1" ht="12.75" customHeight="1">
      <c r="A156" s="63">
        <v>226</v>
      </c>
      <c r="B156" s="17" t="s">
        <v>39</v>
      </c>
      <c r="C156" s="40">
        <v>10000</v>
      </c>
      <c r="D156" s="40">
        <v>10000</v>
      </c>
      <c r="E156" s="32"/>
      <c r="F156" s="326"/>
      <c r="G156" s="324">
        <f>D156-E156</f>
        <v>10000</v>
      </c>
      <c r="H156" s="360"/>
      <c r="J156" s="351"/>
      <c r="K156" s="351"/>
    </row>
    <row r="157" spans="1:11" s="1" customFormat="1" ht="12.75" customHeight="1">
      <c r="A157" s="63"/>
      <c r="B157" s="17" t="s">
        <v>93</v>
      </c>
      <c r="C157" s="40"/>
      <c r="D157" s="40"/>
      <c r="E157" s="32"/>
      <c r="F157" s="326"/>
      <c r="G157" s="324">
        <f>D157-E157</f>
        <v>0</v>
      </c>
      <c r="H157" s="360"/>
      <c r="J157" s="351"/>
      <c r="K157" s="351"/>
    </row>
    <row r="158" spans="1:11" s="1" customFormat="1" ht="13.5" customHeight="1">
      <c r="A158" s="63">
        <v>346</v>
      </c>
      <c r="B158" s="14" t="s">
        <v>40</v>
      </c>
      <c r="C158" s="12">
        <v>7000</v>
      </c>
      <c r="D158" s="40">
        <v>12000</v>
      </c>
      <c r="E158" s="32">
        <v>11890.74</v>
      </c>
      <c r="F158" s="326"/>
      <c r="G158" s="324">
        <f>D158-E158</f>
        <v>109.26000000000022</v>
      </c>
      <c r="H158" s="360"/>
      <c r="J158" s="351"/>
      <c r="K158" s="351"/>
    </row>
    <row r="159" spans="1:11" s="1" customFormat="1" ht="12.75" customHeight="1">
      <c r="A159" s="27" t="s">
        <v>274</v>
      </c>
      <c r="B159" s="16" t="s">
        <v>225</v>
      </c>
      <c r="C159" s="33">
        <f>C160+C161+C162+C163</f>
        <v>0</v>
      </c>
      <c r="D159" s="33">
        <f>D160+D161+D162+D163</f>
        <v>165050</v>
      </c>
      <c r="E159" s="33">
        <f>E160+E161+E162+E163</f>
        <v>155800</v>
      </c>
      <c r="F159" s="344"/>
      <c r="G159" s="344">
        <f>G160+G161+G162+G163</f>
        <v>9250</v>
      </c>
      <c r="H159" s="360"/>
      <c r="J159" s="351"/>
      <c r="K159" s="351"/>
    </row>
    <row r="160" spans="1:11" s="1" customFormat="1" ht="12.75" customHeight="1">
      <c r="A160" s="63" t="s">
        <v>275</v>
      </c>
      <c r="B160" s="90" t="s">
        <v>276</v>
      </c>
      <c r="C160" s="68"/>
      <c r="D160" s="68">
        <v>13550</v>
      </c>
      <c r="E160" s="68">
        <v>5000</v>
      </c>
      <c r="F160" s="346"/>
      <c r="G160" s="346">
        <f>D160-E160</f>
        <v>8550</v>
      </c>
      <c r="H160" s="360"/>
      <c r="J160" s="351"/>
      <c r="K160" s="351"/>
    </row>
    <row r="161" spans="1:11" s="1" customFormat="1" ht="13.5" customHeight="1">
      <c r="A161" s="63" t="s">
        <v>275</v>
      </c>
      <c r="B161" s="14" t="s">
        <v>277</v>
      </c>
      <c r="C161" s="40"/>
      <c r="D161" s="40">
        <v>5500</v>
      </c>
      <c r="E161" s="68">
        <v>5500</v>
      </c>
      <c r="F161" s="346"/>
      <c r="G161" s="346">
        <f>D161-E161</f>
        <v>0</v>
      </c>
      <c r="H161" s="360"/>
      <c r="J161" s="351"/>
      <c r="K161" s="351"/>
    </row>
    <row r="162" spans="1:11" s="1" customFormat="1" ht="12.75" customHeight="1">
      <c r="A162" s="63" t="s">
        <v>226</v>
      </c>
      <c r="B162" s="17" t="s">
        <v>278</v>
      </c>
      <c r="C162" s="40"/>
      <c r="D162" s="40">
        <v>8000</v>
      </c>
      <c r="E162" s="68">
        <v>7300</v>
      </c>
      <c r="F162" s="346"/>
      <c r="G162" s="346">
        <f>D162-E162</f>
        <v>700</v>
      </c>
      <c r="H162" s="360"/>
      <c r="J162" s="351"/>
      <c r="K162" s="351"/>
    </row>
    <row r="163" spans="1:11" s="1" customFormat="1" ht="12.75" customHeight="1">
      <c r="A163" s="63" t="s">
        <v>226</v>
      </c>
      <c r="B163" s="17" t="s">
        <v>279</v>
      </c>
      <c r="C163" s="40"/>
      <c r="D163" s="40">
        <v>138000</v>
      </c>
      <c r="E163" s="68">
        <v>138000</v>
      </c>
      <c r="F163" s="346"/>
      <c r="G163" s="346">
        <f>D163-E163</f>
        <v>0</v>
      </c>
      <c r="H163" s="360"/>
      <c r="J163" s="351"/>
      <c r="K163" s="351"/>
    </row>
    <row r="164" spans="1:11" s="1" customFormat="1" ht="27" customHeight="1" hidden="1">
      <c r="A164" s="63" t="s">
        <v>189</v>
      </c>
      <c r="B164" s="57" t="s">
        <v>190</v>
      </c>
      <c r="C164" s="80">
        <f aca="true" t="shared" si="15" ref="C164:G165">C165</f>
        <v>0</v>
      </c>
      <c r="D164" s="80">
        <f t="shared" si="15"/>
        <v>0</v>
      </c>
      <c r="E164" s="80">
        <f t="shared" si="15"/>
        <v>0</v>
      </c>
      <c r="F164" s="343"/>
      <c r="G164" s="343">
        <f t="shared" si="15"/>
        <v>0</v>
      </c>
      <c r="H164" s="360"/>
      <c r="J164" s="351"/>
      <c r="K164" s="351"/>
    </row>
    <row r="165" spans="1:11" s="1" customFormat="1" ht="17.25" customHeight="1" hidden="1">
      <c r="A165" s="63" t="s">
        <v>191</v>
      </c>
      <c r="B165" s="16" t="s">
        <v>192</v>
      </c>
      <c r="C165" s="33">
        <f t="shared" si="15"/>
        <v>0</v>
      </c>
      <c r="D165" s="33">
        <f t="shared" si="15"/>
        <v>0</v>
      </c>
      <c r="E165" s="33">
        <f t="shared" si="15"/>
        <v>0</v>
      </c>
      <c r="F165" s="344"/>
      <c r="G165" s="344">
        <f t="shared" si="15"/>
        <v>0</v>
      </c>
      <c r="H165" s="360"/>
      <c r="J165" s="351"/>
      <c r="K165" s="351"/>
    </row>
    <row r="166" spans="1:11" s="1" customFormat="1" ht="13.5" customHeight="1" hidden="1">
      <c r="A166" s="63"/>
      <c r="B166" s="17" t="s">
        <v>86</v>
      </c>
      <c r="C166" s="32"/>
      <c r="D166" s="32">
        <v>0</v>
      </c>
      <c r="E166" s="32"/>
      <c r="F166" s="326"/>
      <c r="G166" s="324">
        <f>D166-E166</f>
        <v>0</v>
      </c>
      <c r="H166" s="360"/>
      <c r="J166" s="351"/>
      <c r="K166" s="351"/>
    </row>
    <row r="167" spans="1:11" s="1" customFormat="1" ht="17.25" customHeight="1">
      <c r="A167" s="81" t="s">
        <v>194</v>
      </c>
      <c r="B167" s="82" t="s">
        <v>193</v>
      </c>
      <c r="C167" s="83">
        <f aca="true" t="shared" si="16" ref="C167:G169">C168</f>
        <v>219000</v>
      </c>
      <c r="D167" s="83">
        <f t="shared" si="16"/>
        <v>219000</v>
      </c>
      <c r="E167" s="83">
        <f t="shared" si="16"/>
        <v>185586.93</v>
      </c>
      <c r="F167" s="328"/>
      <c r="G167" s="328">
        <f t="shared" si="16"/>
        <v>33413.07000000001</v>
      </c>
      <c r="H167" s="360"/>
      <c r="J167" s="351"/>
      <c r="K167" s="351"/>
    </row>
    <row r="168" spans="1:11" s="1" customFormat="1" ht="25.5" customHeight="1">
      <c r="A168" s="56" t="s">
        <v>117</v>
      </c>
      <c r="B168" s="57" t="s">
        <v>113</v>
      </c>
      <c r="C168" s="91">
        <f t="shared" si="16"/>
        <v>219000</v>
      </c>
      <c r="D168" s="91">
        <f t="shared" si="16"/>
        <v>219000</v>
      </c>
      <c r="E168" s="91">
        <f t="shared" si="16"/>
        <v>185586.93</v>
      </c>
      <c r="F168" s="347"/>
      <c r="G168" s="347">
        <f t="shared" si="16"/>
        <v>33413.07000000001</v>
      </c>
      <c r="H168" s="360"/>
      <c r="J168" s="351"/>
      <c r="K168" s="351"/>
    </row>
    <row r="169" spans="1:11" s="1" customFormat="1" ht="39" customHeight="1">
      <c r="A169" s="63" t="s">
        <v>198</v>
      </c>
      <c r="B169" s="16" t="s">
        <v>197</v>
      </c>
      <c r="C169" s="33">
        <f t="shared" si="16"/>
        <v>219000</v>
      </c>
      <c r="D169" s="33">
        <f t="shared" si="16"/>
        <v>219000</v>
      </c>
      <c r="E169" s="33">
        <f t="shared" si="16"/>
        <v>185586.93</v>
      </c>
      <c r="F169" s="344"/>
      <c r="G169" s="344">
        <f t="shared" si="16"/>
        <v>33413.07000000001</v>
      </c>
      <c r="H169" s="360"/>
      <c r="J169" s="351"/>
      <c r="K169" s="351"/>
    </row>
    <row r="170" spans="1:11" s="1" customFormat="1" ht="13.5" customHeight="1">
      <c r="A170" s="63">
        <v>264</v>
      </c>
      <c r="B170" s="17" t="s">
        <v>222</v>
      </c>
      <c r="C170" s="40">
        <v>219000</v>
      </c>
      <c r="D170" s="40">
        <v>219000</v>
      </c>
      <c r="E170" s="32">
        <v>185586.93</v>
      </c>
      <c r="F170" s="326"/>
      <c r="G170" s="324">
        <f>D170-E170</f>
        <v>33413.07000000001</v>
      </c>
      <c r="H170" s="360"/>
      <c r="J170" s="351"/>
      <c r="K170" s="351"/>
    </row>
    <row r="171" spans="1:9" ht="12.75">
      <c r="A171" s="27"/>
      <c r="B171" s="18" t="s">
        <v>26</v>
      </c>
      <c r="C171" s="11">
        <f>C167+C138+C126+C113++C25</f>
        <v>2324800</v>
      </c>
      <c r="D171" s="11">
        <f>D167+D138+D126+D121+D113+D112</f>
        <v>2801150</v>
      </c>
      <c r="E171" s="11">
        <f>E167+E138+E126+E121+E113+E112</f>
        <v>2114944.4699999997</v>
      </c>
      <c r="F171" s="328"/>
      <c r="G171" s="328">
        <f>G167+G138+G126+G121+G113+G112</f>
        <v>686205.53</v>
      </c>
      <c r="H171" s="361"/>
      <c r="I171" s="97"/>
    </row>
    <row r="172" spans="1:7" ht="12.75">
      <c r="A172" s="28"/>
      <c r="B172" s="19" t="s">
        <v>16</v>
      </c>
      <c r="C172" s="12">
        <f>C24-C171</f>
        <v>0</v>
      </c>
      <c r="D172" s="12">
        <f>D24-D171</f>
        <v>-251200</v>
      </c>
      <c r="E172" s="12">
        <f>E24-E171</f>
        <v>229830.18000000017</v>
      </c>
      <c r="F172" s="333"/>
      <c r="G172" s="333">
        <f>G24-G171</f>
        <v>381155.97</v>
      </c>
    </row>
    <row r="174" spans="5:6" ht="12.75">
      <c r="E174" s="97"/>
      <c r="F174" s="348"/>
    </row>
  </sheetData>
  <sheetProtection/>
  <printOptions/>
  <pageMargins left="0.75" right="0.75" top="1" bottom="1" header="0.5" footer="0.5"/>
  <pageSetup fitToHeight="4" fitToWidth="4" horizontalDpi="600" verticalDpi="600" orientation="landscape" paperSize="9" scale="92" r:id="rId1"/>
  <rowBreaks count="1" manualBreakCount="1">
    <brk id="125" max="255" man="1"/>
  </rowBreaks>
  <colBreaks count="1" manualBreakCount="1">
    <brk id="8" max="1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view="pageBreakPreview" zoomScaleNormal="11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101" sqref="B101"/>
    </sheetView>
  </sheetViews>
  <sheetFormatPr defaultColWidth="9.00390625" defaultRowHeight="12.75"/>
  <cols>
    <col min="1" max="1" width="21.00390625" style="104" customWidth="1"/>
    <col min="2" max="2" width="43.625" style="104" customWidth="1"/>
    <col min="3" max="3" width="7.875" style="104" hidden="1" customWidth="1"/>
    <col min="4" max="4" width="7.75390625" style="104" hidden="1" customWidth="1"/>
    <col min="5" max="5" width="7.875" style="106" hidden="1" customWidth="1"/>
    <col min="6" max="7" width="8.625" style="104" hidden="1" customWidth="1"/>
    <col min="8" max="8" width="9.375" style="107" customWidth="1"/>
    <col min="9" max="9" width="9.625" style="104" customWidth="1"/>
    <col min="10" max="10" width="8.625" style="104" customWidth="1"/>
    <col min="11" max="11" width="11.875" style="0" customWidth="1"/>
  </cols>
  <sheetData>
    <row r="1" ht="12.75">
      <c r="B1" s="105" t="s">
        <v>21</v>
      </c>
    </row>
    <row r="2" spans="1:8" ht="12.75">
      <c r="A2" s="108"/>
      <c r="B2" s="109" t="s">
        <v>228</v>
      </c>
      <c r="C2" s="108"/>
      <c r="D2" s="108"/>
      <c r="G2" s="110"/>
      <c r="H2" s="111"/>
    </row>
    <row r="3" spans="1:14" ht="27.75" customHeight="1">
      <c r="A3" s="112" t="s">
        <v>6</v>
      </c>
      <c r="B3" s="113" t="s">
        <v>7</v>
      </c>
      <c r="C3" s="114" t="s">
        <v>229</v>
      </c>
      <c r="D3" s="114" t="s">
        <v>230</v>
      </c>
      <c r="E3" s="115" t="s">
        <v>310</v>
      </c>
      <c r="F3" s="116" t="s">
        <v>59</v>
      </c>
      <c r="G3" s="116" t="s">
        <v>231</v>
      </c>
      <c r="H3" s="117" t="s">
        <v>60</v>
      </c>
      <c r="I3" s="116" t="s">
        <v>104</v>
      </c>
      <c r="J3" s="116" t="s">
        <v>232</v>
      </c>
      <c r="K3" s="116" t="s">
        <v>311</v>
      </c>
      <c r="L3" s="116" t="s">
        <v>312</v>
      </c>
      <c r="M3" s="116" t="s">
        <v>314</v>
      </c>
      <c r="N3" s="116" t="s">
        <v>313</v>
      </c>
    </row>
    <row r="4" spans="1:15" s="6" customFormat="1" ht="23.25" customHeight="1">
      <c r="A4" s="118" t="s">
        <v>204</v>
      </c>
      <c r="B4" s="119" t="s">
        <v>32</v>
      </c>
      <c r="C4" s="120">
        <f>Оценка!C4</f>
        <v>337200</v>
      </c>
      <c r="D4" s="120">
        <f>Оценка!D4</f>
        <v>337200</v>
      </c>
      <c r="E4" s="121">
        <v>282034.76</v>
      </c>
      <c r="F4" s="120">
        <f>D4-E4</f>
        <v>55165.23999999999</v>
      </c>
      <c r="G4" s="119">
        <f aca="true" t="shared" si="0" ref="G4:G9">F4+E4</f>
        <v>337200</v>
      </c>
      <c r="H4" s="122">
        <v>355300</v>
      </c>
      <c r="I4" s="123">
        <v>361200</v>
      </c>
      <c r="J4" s="123">
        <v>365900</v>
      </c>
      <c r="K4" s="317">
        <v>313963.92</v>
      </c>
      <c r="L4" s="317">
        <f>K4-E4</f>
        <v>31929.159999999974</v>
      </c>
      <c r="M4" s="317"/>
      <c r="N4" s="317">
        <f>D4-E4</f>
        <v>55165.23999999999</v>
      </c>
      <c r="O4" s="318"/>
    </row>
    <row r="5" spans="1:15" s="6" customFormat="1" ht="16.5" customHeight="1">
      <c r="A5" s="118" t="s">
        <v>98</v>
      </c>
      <c r="B5" s="119" t="s">
        <v>8</v>
      </c>
      <c r="C5" s="120">
        <f>Оценка!C9</f>
        <v>232900</v>
      </c>
      <c r="D5" s="120">
        <f>Оценка!D9</f>
        <v>232900</v>
      </c>
      <c r="E5" s="124">
        <f>Оценка!E9</f>
        <v>190862</v>
      </c>
      <c r="F5" s="119">
        <f>D5-E5</f>
        <v>42038</v>
      </c>
      <c r="G5" s="119">
        <f>F5+E5</f>
        <v>232900</v>
      </c>
      <c r="H5" s="125">
        <v>303700</v>
      </c>
      <c r="I5" s="119">
        <v>321800</v>
      </c>
      <c r="J5" s="119">
        <v>340400</v>
      </c>
      <c r="K5" s="317">
        <v>174091.63</v>
      </c>
      <c r="L5" s="317">
        <f aca="true" t="shared" si="1" ref="L5:L10">K5-E5</f>
        <v>-16770.369999999995</v>
      </c>
      <c r="M5" s="317">
        <v>22584.39</v>
      </c>
      <c r="N5" s="317">
        <f aca="true" t="shared" si="2" ref="N5:N10">D5-E5</f>
        <v>42038</v>
      </c>
      <c r="O5" s="318"/>
    </row>
    <row r="6" spans="1:15" s="6" customFormat="1" ht="16.5" customHeight="1">
      <c r="A6" s="118" t="s">
        <v>99</v>
      </c>
      <c r="B6" s="119" t="s">
        <v>43</v>
      </c>
      <c r="C6" s="119"/>
      <c r="D6" s="119"/>
      <c r="E6" s="121">
        <v>1535</v>
      </c>
      <c r="F6" s="119">
        <v>0</v>
      </c>
      <c r="G6" s="119">
        <f t="shared" si="0"/>
        <v>1535</v>
      </c>
      <c r="H6" s="125">
        <v>1500</v>
      </c>
      <c r="I6" s="119">
        <v>1600</v>
      </c>
      <c r="J6" s="119">
        <v>1600</v>
      </c>
      <c r="K6" s="317">
        <v>1535</v>
      </c>
      <c r="L6" s="317">
        <f t="shared" si="1"/>
        <v>0</v>
      </c>
      <c r="M6" s="317"/>
      <c r="N6" s="317">
        <f t="shared" si="2"/>
        <v>-1535</v>
      </c>
      <c r="O6" s="318"/>
    </row>
    <row r="7" spans="1:15" s="6" customFormat="1" ht="16.5" customHeight="1">
      <c r="A7" s="118" t="s">
        <v>100</v>
      </c>
      <c r="B7" s="119" t="s">
        <v>9</v>
      </c>
      <c r="C7" s="120">
        <f>Оценка!C11</f>
        <v>100000</v>
      </c>
      <c r="D7" s="120">
        <f>Оценка!D11</f>
        <v>100000</v>
      </c>
      <c r="E7" s="124">
        <f>Оценка!E11</f>
        <v>73863</v>
      </c>
      <c r="F7" s="119">
        <f>D7-E7</f>
        <v>26137</v>
      </c>
      <c r="G7" s="119">
        <f t="shared" si="0"/>
        <v>100000</v>
      </c>
      <c r="H7" s="125">
        <v>65000</v>
      </c>
      <c r="I7" s="119">
        <v>65100</v>
      </c>
      <c r="J7" s="119">
        <v>65200</v>
      </c>
      <c r="K7" s="317">
        <v>63018.04</v>
      </c>
      <c r="L7" s="317">
        <f t="shared" si="1"/>
        <v>-10844.96</v>
      </c>
      <c r="M7" s="317">
        <v>21258.72</v>
      </c>
      <c r="N7" s="317">
        <f t="shared" si="2"/>
        <v>26137</v>
      </c>
      <c r="O7" s="318"/>
    </row>
    <row r="8" spans="1:15" s="6" customFormat="1" ht="16.5" customHeight="1">
      <c r="A8" s="118" t="s">
        <v>101</v>
      </c>
      <c r="B8" s="119" t="s">
        <v>10</v>
      </c>
      <c r="C8" s="120">
        <f>Оценка!C12</f>
        <v>281100</v>
      </c>
      <c r="D8" s="120">
        <f>Оценка!D12</f>
        <v>281100</v>
      </c>
      <c r="E8" s="121">
        <v>136961.9</v>
      </c>
      <c r="F8" s="119">
        <f>D8-E8</f>
        <v>144138.1</v>
      </c>
      <c r="G8" s="119">
        <f t="shared" si="0"/>
        <v>281100</v>
      </c>
      <c r="H8" s="125">
        <f>146000+153200</f>
        <v>299200</v>
      </c>
      <c r="I8" s="119">
        <f>146300+159500</f>
        <v>305800</v>
      </c>
      <c r="J8" s="119">
        <v>312800</v>
      </c>
      <c r="K8" s="317">
        <f>71554.58+130574.42</f>
        <v>202129</v>
      </c>
      <c r="L8" s="317">
        <f t="shared" si="1"/>
        <v>65167.100000000006</v>
      </c>
      <c r="M8" s="317">
        <f>15582+21360</f>
        <v>36942</v>
      </c>
      <c r="N8" s="317">
        <f t="shared" si="2"/>
        <v>144138.1</v>
      </c>
      <c r="O8" s="318"/>
    </row>
    <row r="9" spans="1:15" ht="16.5" customHeight="1">
      <c r="A9" s="118" t="s">
        <v>102</v>
      </c>
      <c r="B9" s="119" t="s">
        <v>11</v>
      </c>
      <c r="C9" s="120">
        <f>Оценка!C15</f>
        <v>1500</v>
      </c>
      <c r="D9" s="120">
        <f>Оценка!D15</f>
        <v>1500</v>
      </c>
      <c r="E9" s="121"/>
      <c r="F9" s="119">
        <f>D9-E9</f>
        <v>1500</v>
      </c>
      <c r="G9" s="119">
        <f t="shared" si="0"/>
        <v>1500</v>
      </c>
      <c r="H9" s="125">
        <v>1000</v>
      </c>
      <c r="I9" s="119">
        <v>1000</v>
      </c>
      <c r="J9" s="119">
        <v>1000</v>
      </c>
      <c r="K9" s="317">
        <v>0</v>
      </c>
      <c r="L9" s="317">
        <f t="shared" si="1"/>
        <v>0</v>
      </c>
      <c r="M9" s="317">
        <v>800</v>
      </c>
      <c r="N9" s="317">
        <f t="shared" si="2"/>
        <v>1500</v>
      </c>
      <c r="O9" s="318"/>
    </row>
    <row r="10" spans="1:15" s="1" customFormat="1" ht="12.75">
      <c r="A10" s="126"/>
      <c r="B10" s="127" t="s">
        <v>18</v>
      </c>
      <c r="C10" s="128">
        <f aca="true" t="shared" si="3" ref="C10:J10">SUM(C4:C9)</f>
        <v>952700</v>
      </c>
      <c r="D10" s="127">
        <f t="shared" si="3"/>
        <v>952700</v>
      </c>
      <c r="E10" s="129">
        <f t="shared" si="3"/>
        <v>685256.66</v>
      </c>
      <c r="F10" s="127">
        <f t="shared" si="3"/>
        <v>268978.33999999997</v>
      </c>
      <c r="G10" s="127">
        <f t="shared" si="3"/>
        <v>954235</v>
      </c>
      <c r="H10" s="130">
        <f t="shared" si="3"/>
        <v>1025700</v>
      </c>
      <c r="I10" s="128">
        <f t="shared" si="3"/>
        <v>1056500</v>
      </c>
      <c r="J10" s="128">
        <f t="shared" si="3"/>
        <v>1086900</v>
      </c>
      <c r="K10" s="317">
        <f>SUM(K4:K9)</f>
        <v>754737.59</v>
      </c>
      <c r="L10" s="317">
        <f t="shared" si="1"/>
        <v>69480.92999999993</v>
      </c>
      <c r="M10" s="317">
        <f>SUM(M3:M7)</f>
        <v>43843.11</v>
      </c>
      <c r="N10" s="317">
        <f t="shared" si="2"/>
        <v>267443.33999999997</v>
      </c>
      <c r="O10" s="318"/>
    </row>
    <row r="11" spans="1:14" s="1" customFormat="1" ht="12.75">
      <c r="A11" s="126"/>
      <c r="B11" s="127" t="s">
        <v>19</v>
      </c>
      <c r="C11" s="128"/>
      <c r="D11" s="127"/>
      <c r="E11" s="129"/>
      <c r="F11" s="127"/>
      <c r="G11" s="127"/>
      <c r="H11" s="130"/>
      <c r="I11" s="127"/>
      <c r="J11" s="127"/>
      <c r="K11" s="11"/>
      <c r="L11" s="2"/>
      <c r="M11" s="2"/>
      <c r="N11" s="2"/>
    </row>
    <row r="12" spans="1:11" ht="78" customHeight="1">
      <c r="A12" s="131" t="s">
        <v>205</v>
      </c>
      <c r="B12" s="132" t="s">
        <v>95</v>
      </c>
      <c r="C12" s="133">
        <v>2100</v>
      </c>
      <c r="D12" s="134">
        <v>2100</v>
      </c>
      <c r="E12" s="135"/>
      <c r="F12" s="134">
        <f>D12-E12</f>
        <v>2100</v>
      </c>
      <c r="G12" s="134">
        <f>F12+E12</f>
        <v>2100</v>
      </c>
      <c r="H12" s="136">
        <v>1900</v>
      </c>
      <c r="I12" s="134">
        <v>1900</v>
      </c>
      <c r="J12" s="134">
        <v>1900</v>
      </c>
      <c r="K12" s="307"/>
    </row>
    <row r="13" spans="1:15" ht="16.5" customHeight="1">
      <c r="A13" s="131" t="s">
        <v>206</v>
      </c>
      <c r="B13" s="132" t="s">
        <v>44</v>
      </c>
      <c r="C13" s="120"/>
      <c r="D13" s="120">
        <f>Оценка!D19</f>
        <v>110000</v>
      </c>
      <c r="E13" s="121">
        <v>110000</v>
      </c>
      <c r="F13" s="119">
        <f>D13-E13</f>
        <v>0</v>
      </c>
      <c r="G13" s="119">
        <f>F13+E13</f>
        <v>110000</v>
      </c>
      <c r="H13" s="137"/>
      <c r="I13" s="119"/>
      <c r="J13" s="119"/>
      <c r="K13" s="307"/>
      <c r="O13">
        <v>12000</v>
      </c>
    </row>
    <row r="14" spans="1:11" ht="12.75">
      <c r="A14" s="118" t="s">
        <v>103</v>
      </c>
      <c r="B14" s="119" t="s">
        <v>29</v>
      </c>
      <c r="C14" s="120"/>
      <c r="D14" s="119"/>
      <c r="E14" s="121">
        <v>12000</v>
      </c>
      <c r="F14" s="119">
        <v>750</v>
      </c>
      <c r="G14" s="119">
        <f>F14+E14</f>
        <v>12750</v>
      </c>
      <c r="H14" s="137"/>
      <c r="I14" s="119"/>
      <c r="J14" s="119"/>
      <c r="K14" s="307"/>
    </row>
    <row r="15" spans="1:11" s="1" customFormat="1" ht="12.75">
      <c r="A15" s="126"/>
      <c r="B15" s="127" t="s">
        <v>20</v>
      </c>
      <c r="C15" s="128">
        <f aca="true" t="shared" si="4" ref="C15:J15">SUM(C12:C14)</f>
        <v>2100</v>
      </c>
      <c r="D15" s="127">
        <f t="shared" si="4"/>
        <v>112100</v>
      </c>
      <c r="E15" s="129">
        <f t="shared" si="4"/>
        <v>122000</v>
      </c>
      <c r="F15" s="127">
        <f t="shared" si="4"/>
        <v>2850</v>
      </c>
      <c r="G15" s="127">
        <f t="shared" si="4"/>
        <v>124850</v>
      </c>
      <c r="H15" s="130">
        <f t="shared" si="4"/>
        <v>1900</v>
      </c>
      <c r="I15" s="128">
        <f t="shared" si="4"/>
        <v>1900</v>
      </c>
      <c r="J15" s="128">
        <f t="shared" si="4"/>
        <v>1900</v>
      </c>
      <c r="K15" s="307"/>
    </row>
    <row r="16" spans="1:11" s="1" customFormat="1" ht="12.75">
      <c r="A16" s="126" t="s">
        <v>12</v>
      </c>
      <c r="B16" s="127" t="s">
        <v>13</v>
      </c>
      <c r="C16" s="128">
        <f aca="true" t="shared" si="5" ref="C16:J16">C15+C10</f>
        <v>954800</v>
      </c>
      <c r="D16" s="127">
        <f t="shared" si="5"/>
        <v>1064800</v>
      </c>
      <c r="E16" s="129">
        <f t="shared" si="5"/>
        <v>807256.66</v>
      </c>
      <c r="F16" s="127">
        <f t="shared" si="5"/>
        <v>271828.33999999997</v>
      </c>
      <c r="G16" s="127">
        <f t="shared" si="5"/>
        <v>1079085</v>
      </c>
      <c r="H16" s="130">
        <f t="shared" si="5"/>
        <v>1027600</v>
      </c>
      <c r="I16" s="128">
        <f t="shared" si="5"/>
        <v>1058400</v>
      </c>
      <c r="J16" s="128">
        <f t="shared" si="5"/>
        <v>1088800</v>
      </c>
      <c r="K16" s="307"/>
    </row>
    <row r="17" spans="1:10" ht="2.25" customHeight="1">
      <c r="A17" s="131" t="s">
        <v>62</v>
      </c>
      <c r="B17" s="138" t="s">
        <v>299</v>
      </c>
      <c r="C17" s="119"/>
      <c r="D17" s="139"/>
      <c r="E17" s="140"/>
      <c r="F17" s="119">
        <f aca="true" t="shared" si="6" ref="F17:F27">D17-E17</f>
        <v>0</v>
      </c>
      <c r="G17" s="119">
        <f aca="true" t="shared" si="7" ref="G17:G27">F17+E17</f>
        <v>0</v>
      </c>
      <c r="H17" s="125"/>
      <c r="I17" s="119"/>
      <c r="J17" s="119"/>
    </row>
    <row r="18" spans="1:10" s="6" customFormat="1" ht="2.25" customHeight="1">
      <c r="A18" s="131" t="s">
        <v>63</v>
      </c>
      <c r="B18" s="138" t="s">
        <v>300</v>
      </c>
      <c r="C18" s="119"/>
      <c r="D18" s="120"/>
      <c r="E18" s="121"/>
      <c r="F18" s="119">
        <f t="shared" si="6"/>
        <v>0</v>
      </c>
      <c r="G18" s="119">
        <f t="shared" si="7"/>
        <v>0</v>
      </c>
      <c r="H18" s="125"/>
      <c r="I18" s="119"/>
      <c r="J18" s="119"/>
    </row>
    <row r="19" spans="1:10" ht="2.25" customHeight="1">
      <c r="A19" s="141" t="s">
        <v>64</v>
      </c>
      <c r="B19" s="132" t="s">
        <v>33</v>
      </c>
      <c r="C19" s="119"/>
      <c r="D19" s="120"/>
      <c r="E19" s="121"/>
      <c r="F19" s="119">
        <f t="shared" si="6"/>
        <v>0</v>
      </c>
      <c r="G19" s="142">
        <f t="shared" si="7"/>
        <v>0</v>
      </c>
      <c r="H19" s="125"/>
      <c r="I19" s="119"/>
      <c r="J19" s="119"/>
    </row>
    <row r="20" spans="1:10" ht="35.25" customHeight="1">
      <c r="A20" s="131" t="s">
        <v>207</v>
      </c>
      <c r="B20" s="138" t="s">
        <v>208</v>
      </c>
      <c r="C20" s="119">
        <v>992600</v>
      </c>
      <c r="D20" s="120">
        <v>992600</v>
      </c>
      <c r="E20" s="121">
        <v>938250</v>
      </c>
      <c r="F20" s="119">
        <f t="shared" si="6"/>
        <v>54350</v>
      </c>
      <c r="G20" s="142">
        <f t="shared" si="7"/>
        <v>992600</v>
      </c>
      <c r="H20" s="125">
        <v>1104000</v>
      </c>
      <c r="I20" s="119">
        <v>1089000</v>
      </c>
      <c r="J20" s="119">
        <v>1076100</v>
      </c>
    </row>
    <row r="21" spans="1:10" ht="2.25" customHeight="1">
      <c r="A21" s="141" t="s">
        <v>65</v>
      </c>
      <c r="B21" s="132" t="s">
        <v>96</v>
      </c>
      <c r="C21" s="120"/>
      <c r="D21" s="119"/>
      <c r="E21" s="121"/>
      <c r="F21" s="119">
        <f t="shared" si="6"/>
        <v>0</v>
      </c>
      <c r="G21" s="142">
        <f t="shared" si="7"/>
        <v>0</v>
      </c>
      <c r="H21" s="137"/>
      <c r="I21" s="119"/>
      <c r="J21" s="119"/>
    </row>
    <row r="22" spans="1:10" ht="2.25" customHeight="1">
      <c r="A22" s="141" t="s">
        <v>65</v>
      </c>
      <c r="B22" s="138" t="s">
        <v>97</v>
      </c>
      <c r="C22" s="120"/>
      <c r="D22" s="119"/>
      <c r="E22" s="121"/>
      <c r="F22" s="119">
        <f t="shared" si="6"/>
        <v>0</v>
      </c>
      <c r="G22" s="142">
        <f t="shared" si="7"/>
        <v>0</v>
      </c>
      <c r="H22" s="137"/>
      <c r="I22" s="119"/>
      <c r="J22" s="119"/>
    </row>
    <row r="23" spans="1:10" ht="39" customHeight="1">
      <c r="A23" s="141" t="s">
        <v>66</v>
      </c>
      <c r="B23" s="132" t="s">
        <v>27</v>
      </c>
      <c r="C23" s="119">
        <v>90600</v>
      </c>
      <c r="D23" s="120">
        <v>90600</v>
      </c>
      <c r="E23" s="121">
        <v>57681.07</v>
      </c>
      <c r="F23" s="119">
        <f t="shared" si="6"/>
        <v>32918.93</v>
      </c>
      <c r="G23" s="142">
        <f t="shared" si="7"/>
        <v>90600</v>
      </c>
      <c r="H23" s="125">
        <v>92800</v>
      </c>
      <c r="I23" s="119">
        <v>95900</v>
      </c>
      <c r="J23" s="119">
        <v>99200</v>
      </c>
    </row>
    <row r="24" spans="1:10" ht="2.25" customHeight="1">
      <c r="A24" s="141" t="s">
        <v>67</v>
      </c>
      <c r="B24" s="132" t="s">
        <v>70</v>
      </c>
      <c r="C24" s="120"/>
      <c r="D24" s="119"/>
      <c r="E24" s="121"/>
      <c r="F24" s="119">
        <f t="shared" si="6"/>
        <v>0</v>
      </c>
      <c r="G24" s="142">
        <f t="shared" si="7"/>
        <v>0</v>
      </c>
      <c r="H24" s="137"/>
      <c r="I24" s="119"/>
      <c r="J24" s="119"/>
    </row>
    <row r="25" spans="1:10" ht="26.25" customHeight="1">
      <c r="A25" s="143" t="s">
        <v>68</v>
      </c>
      <c r="B25" s="132" t="s">
        <v>69</v>
      </c>
      <c r="C25" s="120">
        <v>286800</v>
      </c>
      <c r="D25" s="119">
        <v>401950</v>
      </c>
      <c r="E25" s="121">
        <v>401950</v>
      </c>
      <c r="F25" s="119">
        <f t="shared" si="6"/>
        <v>0</v>
      </c>
      <c r="G25" s="142">
        <f>F25+E25</f>
        <v>401950</v>
      </c>
      <c r="H25" s="137">
        <v>357400</v>
      </c>
      <c r="I25" s="119">
        <v>389000</v>
      </c>
      <c r="J25" s="119">
        <v>220300</v>
      </c>
    </row>
    <row r="26" spans="1:10" ht="2.25" customHeight="1">
      <c r="A26" s="141" t="s">
        <v>71</v>
      </c>
      <c r="B26" s="132" t="s">
        <v>72</v>
      </c>
      <c r="C26" s="119"/>
      <c r="D26" s="120"/>
      <c r="E26" s="121"/>
      <c r="F26" s="119">
        <f t="shared" si="6"/>
        <v>0</v>
      </c>
      <c r="G26" s="142">
        <f>F26+E26</f>
        <v>0</v>
      </c>
      <c r="H26" s="125"/>
      <c r="I26" s="119"/>
      <c r="J26" s="119"/>
    </row>
    <row r="27" spans="1:10" ht="25.5">
      <c r="A27" s="143" t="s">
        <v>73</v>
      </c>
      <c r="B27" s="138" t="s">
        <v>74</v>
      </c>
      <c r="C27" s="120"/>
      <c r="D27" s="119"/>
      <c r="E27" s="121"/>
      <c r="F27" s="119">
        <f t="shared" si="6"/>
        <v>0</v>
      </c>
      <c r="G27" s="142">
        <f t="shared" si="7"/>
        <v>0</v>
      </c>
      <c r="H27" s="137"/>
      <c r="I27" s="119"/>
      <c r="J27" s="119"/>
    </row>
    <row r="28" spans="1:10" s="1" customFormat="1" ht="12.75">
      <c r="A28" s="144" t="s">
        <v>14</v>
      </c>
      <c r="B28" s="145" t="s">
        <v>15</v>
      </c>
      <c r="C28" s="146">
        <f aca="true" t="shared" si="8" ref="C28:J28">SUM(C17:C27)</f>
        <v>1370000</v>
      </c>
      <c r="D28" s="146">
        <f t="shared" si="8"/>
        <v>1485150</v>
      </c>
      <c r="E28" s="147">
        <f t="shared" si="8"/>
        <v>1397881.0699999998</v>
      </c>
      <c r="F28" s="146">
        <f t="shared" si="8"/>
        <v>87268.93</v>
      </c>
      <c r="G28" s="146">
        <f t="shared" si="8"/>
        <v>1485150</v>
      </c>
      <c r="H28" s="148">
        <f t="shared" si="8"/>
        <v>1554200</v>
      </c>
      <c r="I28" s="146">
        <f t="shared" si="8"/>
        <v>1573900</v>
      </c>
      <c r="J28" s="146">
        <f t="shared" si="8"/>
        <v>1395600</v>
      </c>
    </row>
    <row r="29" spans="1:10" s="1" customFormat="1" ht="12.75">
      <c r="A29" s="144"/>
      <c r="B29" s="146" t="s">
        <v>23</v>
      </c>
      <c r="C29" s="149">
        <f aca="true" t="shared" si="9" ref="C29:J29">C16+C28</f>
        <v>2324800</v>
      </c>
      <c r="D29" s="146">
        <f t="shared" si="9"/>
        <v>2549950</v>
      </c>
      <c r="E29" s="147">
        <f t="shared" si="9"/>
        <v>2205137.73</v>
      </c>
      <c r="F29" s="146">
        <f t="shared" si="9"/>
        <v>359097.26999999996</v>
      </c>
      <c r="G29" s="146">
        <f t="shared" si="9"/>
        <v>2564235</v>
      </c>
      <c r="H29" s="130">
        <f t="shared" si="9"/>
        <v>2581800</v>
      </c>
      <c r="I29" s="149">
        <f t="shared" si="9"/>
        <v>2632300</v>
      </c>
      <c r="J29" s="149">
        <f t="shared" si="9"/>
        <v>2484400</v>
      </c>
    </row>
    <row r="30" spans="1:10" ht="52.5" customHeight="1">
      <c r="A30" s="150" t="s">
        <v>24</v>
      </c>
      <c r="B30" s="151" t="s">
        <v>3</v>
      </c>
      <c r="C30" s="116" t="s">
        <v>280</v>
      </c>
      <c r="D30" s="116" t="s">
        <v>281</v>
      </c>
      <c r="E30" s="115" t="s">
        <v>282</v>
      </c>
      <c r="F30" s="116" t="s">
        <v>61</v>
      </c>
      <c r="G30" s="116" t="s">
        <v>301</v>
      </c>
      <c r="H30" s="117" t="s">
        <v>302</v>
      </c>
      <c r="I30" s="116" t="s">
        <v>104</v>
      </c>
      <c r="J30" s="116" t="s">
        <v>303</v>
      </c>
    </row>
    <row r="31" spans="1:10" ht="15" customHeight="1">
      <c r="A31" s="152"/>
      <c r="B31" s="153" t="s">
        <v>144</v>
      </c>
      <c r="C31" s="154">
        <f aca="true" t="shared" si="10" ref="C31:J31">C32+C41+C103+C106+C109</f>
        <v>1505200</v>
      </c>
      <c r="D31" s="154">
        <f t="shared" si="10"/>
        <v>1650600</v>
      </c>
      <c r="E31" s="155">
        <f t="shared" si="10"/>
        <v>1362678.07</v>
      </c>
      <c r="F31" s="154">
        <f t="shared" si="10"/>
        <v>287921.93000000005</v>
      </c>
      <c r="G31" s="154">
        <f t="shared" si="10"/>
        <v>1568151</v>
      </c>
      <c r="H31" s="156">
        <f t="shared" si="10"/>
        <v>1680900</v>
      </c>
      <c r="I31" s="154">
        <f t="shared" si="10"/>
        <v>1745100</v>
      </c>
      <c r="J31" s="154">
        <f t="shared" si="10"/>
        <v>1683300</v>
      </c>
    </row>
    <row r="32" spans="1:10" s="101" customFormat="1" ht="28.5" customHeight="1">
      <c r="A32" s="157" t="s">
        <v>201</v>
      </c>
      <c r="B32" s="158" t="s">
        <v>200</v>
      </c>
      <c r="C32" s="159">
        <f aca="true" t="shared" si="11" ref="C32:J32">C33</f>
        <v>461500</v>
      </c>
      <c r="D32" s="159">
        <f t="shared" si="11"/>
        <v>480200</v>
      </c>
      <c r="E32" s="160">
        <f t="shared" si="11"/>
        <v>419374.86</v>
      </c>
      <c r="F32" s="159">
        <f t="shared" si="11"/>
        <v>60825.14000000003</v>
      </c>
      <c r="G32" s="159">
        <f t="shared" si="11"/>
        <v>480200</v>
      </c>
      <c r="H32" s="161">
        <f t="shared" si="11"/>
        <v>522900</v>
      </c>
      <c r="I32" s="159">
        <f t="shared" si="11"/>
        <v>522900</v>
      </c>
      <c r="J32" s="159">
        <f t="shared" si="11"/>
        <v>522900</v>
      </c>
    </row>
    <row r="33" spans="1:10" ht="27" customHeight="1">
      <c r="A33" s="162" t="s">
        <v>115</v>
      </c>
      <c r="B33" s="163" t="s">
        <v>112</v>
      </c>
      <c r="C33" s="164">
        <f aca="true" t="shared" si="12" ref="C33:J33">C34+C37</f>
        <v>461500</v>
      </c>
      <c r="D33" s="164">
        <f t="shared" si="12"/>
        <v>480200</v>
      </c>
      <c r="E33" s="165">
        <f t="shared" si="12"/>
        <v>419374.86</v>
      </c>
      <c r="F33" s="164">
        <f t="shared" si="12"/>
        <v>60825.14000000003</v>
      </c>
      <c r="G33" s="164">
        <f t="shared" si="12"/>
        <v>480200</v>
      </c>
      <c r="H33" s="166">
        <f t="shared" si="12"/>
        <v>522900</v>
      </c>
      <c r="I33" s="164">
        <f t="shared" si="12"/>
        <v>522900</v>
      </c>
      <c r="J33" s="164">
        <f t="shared" si="12"/>
        <v>522900</v>
      </c>
    </row>
    <row r="34" spans="1:10" ht="38.25" hidden="1">
      <c r="A34" s="167" t="s">
        <v>116</v>
      </c>
      <c r="B34" s="168" t="s">
        <v>114</v>
      </c>
      <c r="C34" s="146">
        <f aca="true" t="shared" si="13" ref="C34:J34">SUM(C35:C36)</f>
        <v>0</v>
      </c>
      <c r="D34" s="146">
        <f t="shared" si="13"/>
        <v>0</v>
      </c>
      <c r="E34" s="147">
        <f t="shared" si="13"/>
        <v>0</v>
      </c>
      <c r="F34" s="146">
        <f t="shared" si="13"/>
        <v>0</v>
      </c>
      <c r="G34" s="146">
        <f t="shared" si="13"/>
        <v>0</v>
      </c>
      <c r="H34" s="148">
        <f t="shared" si="13"/>
        <v>0</v>
      </c>
      <c r="I34" s="146">
        <f t="shared" si="13"/>
        <v>0</v>
      </c>
      <c r="J34" s="146">
        <f t="shared" si="13"/>
        <v>0</v>
      </c>
    </row>
    <row r="35" spans="1:10" ht="12.75" hidden="1">
      <c r="A35" s="169">
        <v>211</v>
      </c>
      <c r="B35" s="170" t="s">
        <v>17</v>
      </c>
      <c r="C35" s="119"/>
      <c r="D35" s="119"/>
      <c r="E35" s="121"/>
      <c r="F35" s="171">
        <f>D35-E35</f>
        <v>0</v>
      </c>
      <c r="G35" s="119">
        <f>F35+E35</f>
        <v>0</v>
      </c>
      <c r="H35" s="125"/>
      <c r="I35" s="119"/>
      <c r="J35" s="119"/>
    </row>
    <row r="36" spans="1:10" ht="12.75" hidden="1">
      <c r="A36" s="169">
        <v>213</v>
      </c>
      <c r="B36" s="170" t="s">
        <v>4</v>
      </c>
      <c r="C36" s="119"/>
      <c r="D36" s="119"/>
      <c r="E36" s="121"/>
      <c r="F36" s="171">
        <f>D36-E36</f>
        <v>0</v>
      </c>
      <c r="G36" s="119">
        <f>F36+E36</f>
        <v>0</v>
      </c>
      <c r="H36" s="125"/>
      <c r="I36" s="119"/>
      <c r="J36" s="119"/>
    </row>
    <row r="37" spans="1:10" ht="12.75">
      <c r="A37" s="167" t="s">
        <v>115</v>
      </c>
      <c r="B37" s="168" t="s">
        <v>110</v>
      </c>
      <c r="C37" s="146">
        <f>SUM(C38:C40)</f>
        <v>461500</v>
      </c>
      <c r="D37" s="146">
        <f aca="true" t="shared" si="14" ref="D37:J37">SUM(D38:D40)</f>
        <v>480200</v>
      </c>
      <c r="E37" s="147">
        <f t="shared" si="14"/>
        <v>419374.86</v>
      </c>
      <c r="F37" s="146">
        <f t="shared" si="14"/>
        <v>60825.14000000003</v>
      </c>
      <c r="G37" s="146">
        <f t="shared" si="14"/>
        <v>480200</v>
      </c>
      <c r="H37" s="148">
        <f t="shared" si="14"/>
        <v>522900</v>
      </c>
      <c r="I37" s="146">
        <f t="shared" si="14"/>
        <v>522900</v>
      </c>
      <c r="J37" s="146">
        <f t="shared" si="14"/>
        <v>522900</v>
      </c>
    </row>
    <row r="38" spans="1:11" ht="12.75">
      <c r="A38" s="169">
        <v>211</v>
      </c>
      <c r="B38" s="172" t="s">
        <v>17</v>
      </c>
      <c r="C38" s="119">
        <v>350000</v>
      </c>
      <c r="D38" s="119">
        <v>365400</v>
      </c>
      <c r="E38" s="124">
        <f>Оценка!E31</f>
        <v>338404.85</v>
      </c>
      <c r="F38" s="120">
        <f>D38-E38</f>
        <v>26995.150000000023</v>
      </c>
      <c r="G38" s="119">
        <f>F38+E38</f>
        <v>365400</v>
      </c>
      <c r="H38" s="125">
        <v>401600</v>
      </c>
      <c r="I38" s="119">
        <v>401600</v>
      </c>
      <c r="J38" s="119">
        <v>401600</v>
      </c>
      <c r="K38" s="125"/>
    </row>
    <row r="39" spans="1:11" ht="12.75">
      <c r="A39" s="169">
        <v>266</v>
      </c>
      <c r="B39" s="170" t="s">
        <v>55</v>
      </c>
      <c r="C39" s="171">
        <v>4500</v>
      </c>
      <c r="D39" s="171">
        <v>4500</v>
      </c>
      <c r="E39" s="124">
        <f>Оценка!E32</f>
        <v>0</v>
      </c>
      <c r="F39" s="120">
        <f>D39-E39</f>
        <v>4500</v>
      </c>
      <c r="G39" s="119">
        <f>F39+E39</f>
        <v>4500</v>
      </c>
      <c r="H39" s="173">
        <v>0</v>
      </c>
      <c r="I39" s="171"/>
      <c r="J39" s="171"/>
      <c r="K39" s="173"/>
    </row>
    <row r="40" spans="1:11" ht="12.75">
      <c r="A40" s="169">
        <v>213</v>
      </c>
      <c r="B40" s="170" t="s">
        <v>4</v>
      </c>
      <c r="C40" s="119">
        <v>107000</v>
      </c>
      <c r="D40" s="119">
        <v>110300</v>
      </c>
      <c r="E40" s="124">
        <f>Оценка!E33</f>
        <v>80970.01</v>
      </c>
      <c r="F40" s="120">
        <f>D40-E40</f>
        <v>29329.990000000005</v>
      </c>
      <c r="G40" s="119">
        <f>F40+E40</f>
        <v>110300</v>
      </c>
      <c r="H40" s="125">
        <v>121300</v>
      </c>
      <c r="I40" s="119">
        <v>121300</v>
      </c>
      <c r="J40" s="119">
        <v>121300</v>
      </c>
      <c r="K40" s="125"/>
    </row>
    <row r="41" spans="1:10" s="101" customFormat="1" ht="40.5">
      <c r="A41" s="157" t="s">
        <v>203</v>
      </c>
      <c r="B41" s="158" t="s">
        <v>202</v>
      </c>
      <c r="C41" s="174">
        <f aca="true" t="shared" si="15" ref="C41:J41">C42</f>
        <v>1036100</v>
      </c>
      <c r="D41" s="174">
        <f t="shared" si="15"/>
        <v>1162800</v>
      </c>
      <c r="E41" s="175">
        <f t="shared" si="15"/>
        <v>936719.2100000001</v>
      </c>
      <c r="F41" s="174">
        <f t="shared" si="15"/>
        <v>226080.79000000004</v>
      </c>
      <c r="G41" s="174">
        <f t="shared" si="15"/>
        <v>1085351</v>
      </c>
      <c r="H41" s="176">
        <f t="shared" si="15"/>
        <v>1150000</v>
      </c>
      <c r="I41" s="174">
        <f t="shared" si="15"/>
        <v>1150700</v>
      </c>
      <c r="J41" s="174">
        <f t="shared" si="15"/>
        <v>1033000</v>
      </c>
    </row>
    <row r="42" spans="1:10" s="6" customFormat="1" ht="25.5">
      <c r="A42" s="162" t="s">
        <v>117</v>
      </c>
      <c r="B42" s="163" t="s">
        <v>113</v>
      </c>
      <c r="C42" s="177">
        <f aca="true" t="shared" si="16" ref="C42:J42">C43+C46</f>
        <v>1036100</v>
      </c>
      <c r="D42" s="177">
        <f t="shared" si="16"/>
        <v>1162800</v>
      </c>
      <c r="E42" s="178">
        <f t="shared" si="16"/>
        <v>936719.2100000001</v>
      </c>
      <c r="F42" s="177">
        <f t="shared" si="16"/>
        <v>226080.79000000004</v>
      </c>
      <c r="G42" s="177">
        <f t="shared" si="16"/>
        <v>1085351</v>
      </c>
      <c r="H42" s="179">
        <f t="shared" si="16"/>
        <v>1150000</v>
      </c>
      <c r="I42" s="177">
        <f t="shared" si="16"/>
        <v>1150700</v>
      </c>
      <c r="J42" s="177">
        <f t="shared" si="16"/>
        <v>1033000</v>
      </c>
    </row>
    <row r="43" spans="1:10" ht="38.25" hidden="1">
      <c r="A43" s="167" t="s">
        <v>118</v>
      </c>
      <c r="B43" s="168" t="s">
        <v>114</v>
      </c>
      <c r="C43" s="146">
        <f aca="true" t="shared" si="17" ref="C43:J43">SUM(C44:C45)</f>
        <v>0</v>
      </c>
      <c r="D43" s="146">
        <f t="shared" si="17"/>
        <v>0</v>
      </c>
      <c r="E43" s="147">
        <f t="shared" si="17"/>
        <v>0</v>
      </c>
      <c r="F43" s="146">
        <f t="shared" si="17"/>
        <v>0</v>
      </c>
      <c r="G43" s="146">
        <f t="shared" si="17"/>
        <v>0</v>
      </c>
      <c r="H43" s="148">
        <f t="shared" si="17"/>
        <v>0</v>
      </c>
      <c r="I43" s="146">
        <f t="shared" si="17"/>
        <v>0</v>
      </c>
      <c r="J43" s="146">
        <f t="shared" si="17"/>
        <v>0</v>
      </c>
    </row>
    <row r="44" spans="1:10" ht="12.75" hidden="1">
      <c r="A44" s="169">
        <v>211</v>
      </c>
      <c r="B44" s="172" t="s">
        <v>17</v>
      </c>
      <c r="C44" s="119"/>
      <c r="D44" s="119"/>
      <c r="E44" s="121"/>
      <c r="F44" s="171">
        <f>D44-E44</f>
        <v>0</v>
      </c>
      <c r="G44" s="119">
        <f>F44+E44</f>
        <v>0</v>
      </c>
      <c r="H44" s="125"/>
      <c r="I44" s="119"/>
      <c r="J44" s="119"/>
    </row>
    <row r="45" spans="1:10" ht="12.75" hidden="1">
      <c r="A45" s="169">
        <v>213</v>
      </c>
      <c r="B45" s="170" t="s">
        <v>4</v>
      </c>
      <c r="C45" s="119"/>
      <c r="D45" s="119"/>
      <c r="E45" s="121"/>
      <c r="F45" s="171">
        <f>D45-E45</f>
        <v>0</v>
      </c>
      <c r="G45" s="119">
        <f>F45+E45</f>
        <v>0</v>
      </c>
      <c r="H45" s="125"/>
      <c r="I45" s="119"/>
      <c r="J45" s="119"/>
    </row>
    <row r="46" spans="1:10" ht="38.25">
      <c r="A46" s="162" t="s">
        <v>119</v>
      </c>
      <c r="B46" s="180" t="s">
        <v>111</v>
      </c>
      <c r="C46" s="181">
        <f aca="true" t="shared" si="18" ref="C46:J46">C50+C97+C102</f>
        <v>1036100</v>
      </c>
      <c r="D46" s="181">
        <f t="shared" si="18"/>
        <v>1162800</v>
      </c>
      <c r="E46" s="182">
        <f t="shared" si="18"/>
        <v>936719.2100000001</v>
      </c>
      <c r="F46" s="181">
        <f t="shared" si="18"/>
        <v>226080.79000000004</v>
      </c>
      <c r="G46" s="181">
        <f t="shared" si="18"/>
        <v>1085351</v>
      </c>
      <c r="H46" s="148">
        <f t="shared" si="18"/>
        <v>1150000</v>
      </c>
      <c r="I46" s="181">
        <f t="shared" si="18"/>
        <v>1150700</v>
      </c>
      <c r="J46" s="181">
        <f t="shared" si="18"/>
        <v>1033000</v>
      </c>
    </row>
    <row r="47" spans="1:10" s="6" customFormat="1" ht="12.75">
      <c r="A47" s="169">
        <v>211</v>
      </c>
      <c r="B47" s="170" t="s">
        <v>17</v>
      </c>
      <c r="C47" s="171">
        <v>646000</v>
      </c>
      <c r="D47" s="171">
        <v>674400</v>
      </c>
      <c r="E47" s="124">
        <f>Оценка!E39</f>
        <v>540792.99</v>
      </c>
      <c r="F47" s="120">
        <f>D47-E47</f>
        <v>133607.01</v>
      </c>
      <c r="G47" s="171">
        <f>E47+F47</f>
        <v>674400</v>
      </c>
      <c r="H47" s="173">
        <v>755000</v>
      </c>
      <c r="I47" s="171">
        <v>760000</v>
      </c>
      <c r="J47" s="171">
        <v>755000</v>
      </c>
    </row>
    <row r="48" spans="1:10" ht="12.75">
      <c r="A48" s="169">
        <v>266</v>
      </c>
      <c r="B48" s="170" t="s">
        <v>55</v>
      </c>
      <c r="C48" s="171">
        <v>7100</v>
      </c>
      <c r="D48" s="171">
        <v>7100</v>
      </c>
      <c r="E48" s="124">
        <f>Оценка!E40</f>
        <v>7099.93</v>
      </c>
      <c r="F48" s="120">
        <f>D48-E48</f>
        <v>0.06999999999970896</v>
      </c>
      <c r="G48" s="171">
        <f>E48+F48</f>
        <v>7100</v>
      </c>
      <c r="H48" s="173">
        <v>7800</v>
      </c>
      <c r="I48" s="171">
        <v>7800</v>
      </c>
      <c r="J48" s="171">
        <v>7800</v>
      </c>
    </row>
    <row r="49" spans="1:10" ht="12.75">
      <c r="A49" s="169">
        <v>213</v>
      </c>
      <c r="B49" s="170" t="s">
        <v>4</v>
      </c>
      <c r="C49" s="171">
        <v>197200</v>
      </c>
      <c r="D49" s="171">
        <v>203700</v>
      </c>
      <c r="E49" s="124">
        <f>Оценка!E41</f>
        <v>154321.11</v>
      </c>
      <c r="F49" s="120">
        <f>D49-E49</f>
        <v>49378.890000000014</v>
      </c>
      <c r="G49" s="171">
        <f>E49+F49</f>
        <v>203700</v>
      </c>
      <c r="H49" s="173">
        <v>228000</v>
      </c>
      <c r="I49" s="171">
        <v>230000</v>
      </c>
      <c r="J49" s="171">
        <v>228000</v>
      </c>
    </row>
    <row r="50" spans="1:10" ht="13.5">
      <c r="A50" s="169"/>
      <c r="B50" s="183" t="s">
        <v>51</v>
      </c>
      <c r="C50" s="184">
        <f aca="true" t="shared" si="19" ref="C50:J50">SUM(C47:C49)</f>
        <v>850300</v>
      </c>
      <c r="D50" s="184">
        <f t="shared" si="19"/>
        <v>885200</v>
      </c>
      <c r="E50" s="185">
        <f t="shared" si="19"/>
        <v>702214.03</v>
      </c>
      <c r="F50" s="184">
        <f t="shared" si="19"/>
        <v>182985.97000000003</v>
      </c>
      <c r="G50" s="184">
        <f t="shared" si="19"/>
        <v>885200</v>
      </c>
      <c r="H50" s="186">
        <f t="shared" si="19"/>
        <v>990800</v>
      </c>
      <c r="I50" s="184">
        <f t="shared" si="19"/>
        <v>997800</v>
      </c>
      <c r="J50" s="184">
        <f t="shared" si="19"/>
        <v>990800</v>
      </c>
    </row>
    <row r="51" spans="1:10" ht="12" customHeight="1">
      <c r="A51" s="169">
        <v>221</v>
      </c>
      <c r="B51" s="187" t="s">
        <v>0</v>
      </c>
      <c r="C51" s="188">
        <f>SUM(C52:C60)</f>
        <v>34500</v>
      </c>
      <c r="D51" s="188">
        <f>SUM(D52:D60)</f>
        <v>34500</v>
      </c>
      <c r="E51" s="189">
        <f>SUM(E52:E60)</f>
        <v>26752</v>
      </c>
      <c r="F51" s="190">
        <f>SUM(F52:F57)</f>
        <v>7748</v>
      </c>
      <c r="G51" s="188">
        <f>SUM(G52:G57)</f>
        <v>32940</v>
      </c>
      <c r="H51" s="191">
        <f>SUM(H52:H57)</f>
        <v>34400</v>
      </c>
      <c r="I51" s="188">
        <f>SUM(I52:I57)</f>
        <v>21000</v>
      </c>
      <c r="J51" s="188">
        <f>SUM(J52:J57)</f>
        <v>0</v>
      </c>
    </row>
    <row r="52" spans="1:10" ht="14.25" customHeight="1">
      <c r="A52" s="169"/>
      <c r="B52" s="192" t="s">
        <v>49</v>
      </c>
      <c r="C52" s="119"/>
      <c r="D52" s="119"/>
      <c r="E52" s="124">
        <f>Оценка!E44</f>
        <v>0</v>
      </c>
      <c r="F52" s="120">
        <f aca="true" t="shared" si="20" ref="F52:F60">D52-E52</f>
        <v>0</v>
      </c>
      <c r="G52" s="119">
        <f aca="true" t="shared" si="21" ref="G52:G57">F52+E52</f>
        <v>0</v>
      </c>
      <c r="H52" s="125"/>
      <c r="I52" s="119"/>
      <c r="J52" s="119"/>
    </row>
    <row r="53" spans="1:10" ht="15" customHeight="1">
      <c r="A53" s="169"/>
      <c r="B53" s="192" t="s">
        <v>291</v>
      </c>
      <c r="C53" s="120">
        <v>11520</v>
      </c>
      <c r="D53" s="120">
        <v>11520</v>
      </c>
      <c r="E53" s="124">
        <f>Оценка!E45-288</f>
        <v>11520</v>
      </c>
      <c r="F53" s="120">
        <f t="shared" si="20"/>
        <v>0</v>
      </c>
      <c r="G53" s="119">
        <f t="shared" si="21"/>
        <v>11520</v>
      </c>
      <c r="H53" s="125">
        <v>6920</v>
      </c>
      <c r="I53" s="119">
        <v>10000</v>
      </c>
      <c r="J53" s="119"/>
    </row>
    <row r="54" spans="1:10" ht="15" customHeight="1">
      <c r="A54" s="169"/>
      <c r="B54" s="193" t="s">
        <v>290</v>
      </c>
      <c r="C54" s="120">
        <v>6300</v>
      </c>
      <c r="D54" s="120">
        <v>6300</v>
      </c>
      <c r="E54" s="124">
        <f>Оценка!E46+10+288</f>
        <v>4552</v>
      </c>
      <c r="F54" s="120">
        <f t="shared" si="20"/>
        <v>1748</v>
      </c>
      <c r="G54" s="119">
        <f t="shared" si="21"/>
        <v>6300</v>
      </c>
      <c r="H54" s="125">
        <v>8760</v>
      </c>
      <c r="I54" s="119">
        <v>11000</v>
      </c>
      <c r="J54" s="119"/>
    </row>
    <row r="55" spans="1:10" ht="12.75">
      <c r="A55" s="169"/>
      <c r="B55" s="170" t="s">
        <v>88</v>
      </c>
      <c r="C55" s="120">
        <v>14400</v>
      </c>
      <c r="D55" s="120">
        <v>14400</v>
      </c>
      <c r="E55" s="124">
        <f>Оценка!E47</f>
        <v>8400</v>
      </c>
      <c r="F55" s="120">
        <f t="shared" si="20"/>
        <v>6000</v>
      </c>
      <c r="G55" s="119">
        <f t="shared" si="21"/>
        <v>14400</v>
      </c>
      <c r="H55" s="125">
        <v>18720</v>
      </c>
      <c r="I55" s="119"/>
      <c r="J55" s="119"/>
    </row>
    <row r="56" spans="1:10" ht="12.75">
      <c r="A56" s="169"/>
      <c r="B56" s="194" t="s">
        <v>259</v>
      </c>
      <c r="C56" s="120">
        <v>640</v>
      </c>
      <c r="D56" s="120">
        <v>640</v>
      </c>
      <c r="E56" s="124">
        <v>640</v>
      </c>
      <c r="F56" s="120">
        <f t="shared" si="20"/>
        <v>0</v>
      </c>
      <c r="G56" s="119">
        <f t="shared" si="21"/>
        <v>640</v>
      </c>
      <c r="H56" s="125"/>
      <c r="I56" s="119"/>
      <c r="J56" s="119"/>
    </row>
    <row r="57" spans="1:10" ht="12.75">
      <c r="A57" s="169"/>
      <c r="B57" s="194" t="s">
        <v>260</v>
      </c>
      <c r="C57" s="120">
        <v>80</v>
      </c>
      <c r="D57" s="120">
        <v>80</v>
      </c>
      <c r="E57" s="124">
        <f>Оценка!E49</f>
        <v>80</v>
      </c>
      <c r="F57" s="120">
        <f t="shared" si="20"/>
        <v>0</v>
      </c>
      <c r="G57" s="119">
        <f t="shared" si="21"/>
        <v>80</v>
      </c>
      <c r="H57" s="125"/>
      <c r="I57" s="119"/>
      <c r="J57" s="119"/>
    </row>
    <row r="58" spans="1:10" ht="12.75">
      <c r="A58" s="169"/>
      <c r="B58" s="194" t="s">
        <v>261</v>
      </c>
      <c r="C58" s="120">
        <v>70</v>
      </c>
      <c r="D58" s="120">
        <v>70</v>
      </c>
      <c r="E58" s="124">
        <f>Оценка!E50</f>
        <v>70</v>
      </c>
      <c r="F58" s="120">
        <f t="shared" si="20"/>
        <v>0</v>
      </c>
      <c r="G58" s="119">
        <f>F58+E58</f>
        <v>70</v>
      </c>
      <c r="H58" s="125"/>
      <c r="I58" s="119"/>
      <c r="J58" s="119"/>
    </row>
    <row r="59" spans="1:10" ht="12.75">
      <c r="A59" s="169"/>
      <c r="B59" s="194" t="s">
        <v>262</v>
      </c>
      <c r="C59" s="120">
        <v>700</v>
      </c>
      <c r="D59" s="120">
        <v>700</v>
      </c>
      <c r="E59" s="124">
        <f>Оценка!E51</f>
        <v>700</v>
      </c>
      <c r="F59" s="120">
        <f t="shared" si="20"/>
        <v>0</v>
      </c>
      <c r="G59" s="119">
        <f>F59+E59</f>
        <v>700</v>
      </c>
      <c r="H59" s="125"/>
      <c r="I59" s="119"/>
      <c r="J59" s="119"/>
    </row>
    <row r="60" spans="1:10" ht="12.75">
      <c r="A60" s="169"/>
      <c r="B60" s="194" t="s">
        <v>45</v>
      </c>
      <c r="C60" s="120">
        <v>790</v>
      </c>
      <c r="D60" s="120">
        <v>790</v>
      </c>
      <c r="E60" s="124">
        <f>Оценка!E52</f>
        <v>790</v>
      </c>
      <c r="F60" s="120">
        <f t="shared" si="20"/>
        <v>0</v>
      </c>
      <c r="G60" s="119">
        <f>F60+E60</f>
        <v>790</v>
      </c>
      <c r="H60" s="125"/>
      <c r="I60" s="119"/>
      <c r="J60" s="119"/>
    </row>
    <row r="61" spans="1:10" ht="12.75">
      <c r="A61" s="169" t="s">
        <v>109</v>
      </c>
      <c r="B61" s="187" t="s">
        <v>1</v>
      </c>
      <c r="C61" s="188">
        <f aca="true" t="shared" si="22" ref="C61:H61">C62+C63</f>
        <v>14900</v>
      </c>
      <c r="D61" s="188">
        <f t="shared" si="22"/>
        <v>22400</v>
      </c>
      <c r="E61" s="189">
        <f t="shared" si="22"/>
        <v>15543.57</v>
      </c>
      <c r="F61" s="190">
        <f t="shared" si="22"/>
        <v>6856.43</v>
      </c>
      <c r="G61" s="188">
        <f t="shared" si="22"/>
        <v>22400</v>
      </c>
      <c r="H61" s="191">
        <f t="shared" si="22"/>
        <v>17100</v>
      </c>
      <c r="I61" s="188">
        <f>I62+I63</f>
        <v>17700</v>
      </c>
      <c r="J61" s="188">
        <f>J62+J63</f>
        <v>18900</v>
      </c>
    </row>
    <row r="62" spans="1:10" ht="12.75">
      <c r="A62" s="169">
        <v>1003</v>
      </c>
      <c r="B62" s="170" t="s">
        <v>284</v>
      </c>
      <c r="C62" s="139">
        <v>13600</v>
      </c>
      <c r="D62" s="139">
        <v>19600</v>
      </c>
      <c r="E62" s="195">
        <f>Оценка!E54</f>
        <v>13404.8</v>
      </c>
      <c r="F62" s="120">
        <f>D62-E62</f>
        <v>6195.200000000001</v>
      </c>
      <c r="G62" s="119">
        <f>F62+E62</f>
        <v>19600</v>
      </c>
      <c r="H62" s="122">
        <v>14500</v>
      </c>
      <c r="I62" s="196">
        <v>15000</v>
      </c>
      <c r="J62" s="196">
        <v>16000</v>
      </c>
    </row>
    <row r="63" spans="1:10" ht="13.5" customHeight="1">
      <c r="A63" s="169">
        <v>1006</v>
      </c>
      <c r="B63" s="197" t="s">
        <v>287</v>
      </c>
      <c r="C63" s="120">
        <v>1300</v>
      </c>
      <c r="D63" s="120">
        <v>2800</v>
      </c>
      <c r="E63" s="195">
        <f>Оценка!E55</f>
        <v>2138.77</v>
      </c>
      <c r="F63" s="120">
        <f>D63-E63</f>
        <v>661.23</v>
      </c>
      <c r="G63" s="119">
        <f>F63+E63</f>
        <v>2800</v>
      </c>
      <c r="H63" s="125">
        <v>2600</v>
      </c>
      <c r="I63" s="119">
        <v>2700</v>
      </c>
      <c r="J63" s="119">
        <v>2900</v>
      </c>
    </row>
    <row r="64" spans="1:10" ht="12.75">
      <c r="A64" s="169">
        <v>225</v>
      </c>
      <c r="B64" s="187" t="s">
        <v>5</v>
      </c>
      <c r="C64" s="190">
        <f aca="true" t="shared" si="23" ref="C64:J64">SUM(C65:C68)</f>
        <v>38300</v>
      </c>
      <c r="D64" s="190">
        <f t="shared" si="23"/>
        <v>45800</v>
      </c>
      <c r="E64" s="189">
        <f t="shared" si="23"/>
        <v>40570</v>
      </c>
      <c r="F64" s="190">
        <f t="shared" si="23"/>
        <v>5230</v>
      </c>
      <c r="G64" s="190">
        <f t="shared" si="23"/>
        <v>12800</v>
      </c>
      <c r="H64" s="198">
        <f t="shared" si="23"/>
        <v>12800</v>
      </c>
      <c r="I64" s="190">
        <f t="shared" si="23"/>
        <v>13800</v>
      </c>
      <c r="J64" s="190">
        <f t="shared" si="23"/>
        <v>4800</v>
      </c>
    </row>
    <row r="65" spans="1:10" ht="12.75">
      <c r="A65" s="169"/>
      <c r="B65" s="170" t="s">
        <v>42</v>
      </c>
      <c r="C65" s="120">
        <v>8000</v>
      </c>
      <c r="D65" s="120">
        <f>C65</f>
        <v>8000</v>
      </c>
      <c r="E65" s="124">
        <f>Оценка!E57</f>
        <v>3970</v>
      </c>
      <c r="F65" s="119">
        <f>D65-E65</f>
        <v>4030</v>
      </c>
      <c r="G65" s="119">
        <f>F65+E65</f>
        <v>8000</v>
      </c>
      <c r="H65" s="125">
        <v>8000</v>
      </c>
      <c r="I65" s="119">
        <v>9000</v>
      </c>
      <c r="J65" s="119"/>
    </row>
    <row r="66" spans="1:10" ht="12.75">
      <c r="A66" s="169"/>
      <c r="B66" s="170" t="s">
        <v>106</v>
      </c>
      <c r="C66" s="120">
        <v>4800</v>
      </c>
      <c r="D66" s="120">
        <f>C66</f>
        <v>4800</v>
      </c>
      <c r="E66" s="124">
        <f>Оценка!E58</f>
        <v>3600</v>
      </c>
      <c r="F66" s="119">
        <f>D66-E66</f>
        <v>1200</v>
      </c>
      <c r="G66" s="119">
        <f>F66+E66</f>
        <v>4800</v>
      </c>
      <c r="H66" s="125">
        <v>4800</v>
      </c>
      <c r="I66" s="119">
        <v>4800</v>
      </c>
      <c r="J66" s="119">
        <v>4800</v>
      </c>
    </row>
    <row r="67" spans="1:10" ht="12.75">
      <c r="A67" s="169"/>
      <c r="B67" s="170" t="s">
        <v>209</v>
      </c>
      <c r="C67" s="120"/>
      <c r="D67" s="120"/>
      <c r="E67" s="124">
        <f>Оценка!E59</f>
        <v>0</v>
      </c>
      <c r="F67" s="119">
        <f>D67-E67</f>
        <v>0</v>
      </c>
      <c r="G67" s="119">
        <f>F67+E67</f>
        <v>0</v>
      </c>
      <c r="H67" s="125"/>
      <c r="I67" s="119"/>
      <c r="J67" s="119"/>
    </row>
    <row r="68" spans="1:10" ht="12.75">
      <c r="A68" s="169"/>
      <c r="B68" s="170" t="s">
        <v>263</v>
      </c>
      <c r="C68" s="120">
        <v>25500</v>
      </c>
      <c r="D68" s="120">
        <f>C68+7500</f>
        <v>33000</v>
      </c>
      <c r="E68" s="124">
        <f>Оценка!E60</f>
        <v>33000</v>
      </c>
      <c r="F68" s="119">
        <f>D68-E68</f>
        <v>0</v>
      </c>
      <c r="G68" s="119"/>
      <c r="H68" s="125"/>
      <c r="I68" s="119"/>
      <c r="J68" s="119"/>
    </row>
    <row r="69" spans="1:10" ht="12.75">
      <c r="A69" s="169">
        <v>226</v>
      </c>
      <c r="B69" s="187" t="s">
        <v>36</v>
      </c>
      <c r="C69" s="199">
        <f aca="true" t="shared" si="24" ref="C69:H69">SUM(C70:C75)</f>
        <v>18500</v>
      </c>
      <c r="D69" s="199">
        <f t="shared" si="24"/>
        <v>11000</v>
      </c>
      <c r="E69" s="200">
        <f t="shared" si="24"/>
        <v>9200</v>
      </c>
      <c r="F69" s="199">
        <f t="shared" si="24"/>
        <v>1800</v>
      </c>
      <c r="G69" s="199">
        <f t="shared" si="24"/>
        <v>11000</v>
      </c>
      <c r="H69" s="201">
        <f t="shared" si="24"/>
        <v>11000</v>
      </c>
      <c r="I69" s="199">
        <f>SUM(I70:I75)</f>
        <v>11800</v>
      </c>
      <c r="J69" s="199">
        <f>SUM(J70:J75)</f>
        <v>0</v>
      </c>
    </row>
    <row r="70" spans="1:10" ht="12.75">
      <c r="A70" s="169"/>
      <c r="B70" s="202" t="s">
        <v>216</v>
      </c>
      <c r="C70" s="120">
        <v>3700</v>
      </c>
      <c r="D70" s="120">
        <f>C70</f>
        <v>3700</v>
      </c>
      <c r="E70" s="124">
        <f>Оценка!E62</f>
        <v>3700</v>
      </c>
      <c r="F70" s="119">
        <f aca="true" t="shared" si="25" ref="F70:F75">D70-E70</f>
        <v>0</v>
      </c>
      <c r="G70" s="119">
        <f aca="true" t="shared" si="26" ref="G70:G75">F70+E70</f>
        <v>3700</v>
      </c>
      <c r="H70" s="125">
        <v>4000</v>
      </c>
      <c r="I70" s="119">
        <v>4500</v>
      </c>
      <c r="J70" s="119"/>
    </row>
    <row r="71" spans="1:10" ht="12.75">
      <c r="A71" s="169"/>
      <c r="B71" s="170" t="s">
        <v>217</v>
      </c>
      <c r="C71" s="120">
        <v>2400</v>
      </c>
      <c r="D71" s="120">
        <f>C71</f>
        <v>2400</v>
      </c>
      <c r="E71" s="124">
        <f>Оценка!E63</f>
        <v>2400</v>
      </c>
      <c r="F71" s="119">
        <f t="shared" si="25"/>
        <v>0</v>
      </c>
      <c r="G71" s="119">
        <f t="shared" si="26"/>
        <v>2400</v>
      </c>
      <c r="H71" s="125">
        <v>2600</v>
      </c>
      <c r="I71" s="119">
        <v>2700</v>
      </c>
      <c r="J71" s="119"/>
    </row>
    <row r="72" spans="1:10" ht="12.75">
      <c r="A72" s="169"/>
      <c r="B72" s="170" t="s">
        <v>218</v>
      </c>
      <c r="C72" s="120">
        <v>1700</v>
      </c>
      <c r="D72" s="120">
        <f>C72</f>
        <v>1700</v>
      </c>
      <c r="E72" s="124">
        <f>Оценка!E64</f>
        <v>1700</v>
      </c>
      <c r="F72" s="119">
        <f t="shared" si="25"/>
        <v>0</v>
      </c>
      <c r="G72" s="119">
        <f t="shared" si="26"/>
        <v>1700</v>
      </c>
      <c r="H72" s="125">
        <v>1900</v>
      </c>
      <c r="I72" s="119">
        <v>2000</v>
      </c>
      <c r="J72" s="119"/>
    </row>
    <row r="73" spans="1:10" ht="12.75" customHeight="1">
      <c r="A73" s="169"/>
      <c r="B73" s="192" t="s">
        <v>37</v>
      </c>
      <c r="C73" s="203">
        <v>1300</v>
      </c>
      <c r="D73" s="120">
        <f>C73-100</f>
        <v>1200</v>
      </c>
      <c r="E73" s="124">
        <f>Оценка!E65</f>
        <v>0</v>
      </c>
      <c r="F73" s="204">
        <f t="shared" si="25"/>
        <v>1200</v>
      </c>
      <c r="G73" s="204">
        <f t="shared" si="26"/>
        <v>1200</v>
      </c>
      <c r="H73" s="205"/>
      <c r="I73" s="204"/>
      <c r="J73" s="204"/>
    </row>
    <row r="74" spans="1:10" ht="12.75" customHeight="1">
      <c r="A74" s="169"/>
      <c r="B74" s="192" t="s">
        <v>264</v>
      </c>
      <c r="C74" s="203">
        <v>2000</v>
      </c>
      <c r="D74" s="120">
        <f>C74</f>
        <v>2000</v>
      </c>
      <c r="E74" s="124">
        <f>Оценка!E66</f>
        <v>1400</v>
      </c>
      <c r="F74" s="204">
        <f t="shared" si="25"/>
        <v>600</v>
      </c>
      <c r="G74" s="204">
        <f t="shared" si="26"/>
        <v>2000</v>
      </c>
      <c r="H74" s="205">
        <v>2500</v>
      </c>
      <c r="I74" s="204">
        <v>2600</v>
      </c>
      <c r="J74" s="204"/>
    </row>
    <row r="75" spans="1:10" ht="13.5" customHeight="1">
      <c r="A75" s="169"/>
      <c r="B75" s="192" t="s">
        <v>77</v>
      </c>
      <c r="C75" s="203">
        <v>7400</v>
      </c>
      <c r="D75" s="120">
        <f>C75-7400</f>
        <v>0</v>
      </c>
      <c r="E75" s="124">
        <f>Оценка!E67</f>
        <v>0</v>
      </c>
      <c r="F75" s="204">
        <f t="shared" si="25"/>
        <v>0</v>
      </c>
      <c r="G75" s="204">
        <f t="shared" si="26"/>
        <v>0</v>
      </c>
      <c r="H75" s="205"/>
      <c r="I75" s="204"/>
      <c r="J75" s="204"/>
    </row>
    <row r="76" spans="1:10" ht="12.75">
      <c r="A76" s="169">
        <v>310</v>
      </c>
      <c r="B76" s="187" t="s">
        <v>2</v>
      </c>
      <c r="C76" s="199">
        <f>SUM(C78:C78)</f>
        <v>0</v>
      </c>
      <c r="D76" s="190">
        <f>SUM(D77:D78)</f>
        <v>43100</v>
      </c>
      <c r="E76" s="189">
        <f>SUM(E77:E78)</f>
        <v>40070</v>
      </c>
      <c r="F76" s="190">
        <f>SUM(F77:F78)</f>
        <v>3030</v>
      </c>
      <c r="G76" s="199">
        <f>SUM(G78:G78)</f>
        <v>4080</v>
      </c>
      <c r="H76" s="198">
        <f>SUM(H77:H78)</f>
        <v>0</v>
      </c>
      <c r="I76" s="199">
        <f>SUM(I78:I78)</f>
        <v>0</v>
      </c>
      <c r="J76" s="190">
        <f>SUM(J77:J78)</f>
        <v>0</v>
      </c>
    </row>
    <row r="77" spans="1:10" ht="12.75">
      <c r="A77" s="169"/>
      <c r="B77" s="206" t="s">
        <v>265</v>
      </c>
      <c r="C77" s="190"/>
      <c r="D77" s="207">
        <v>39020</v>
      </c>
      <c r="E77" s="124">
        <f>Оценка!E69</f>
        <v>35990</v>
      </c>
      <c r="F77" s="204">
        <f>D77-E77</f>
        <v>3030</v>
      </c>
      <c r="G77" s="204">
        <f>F77+E77</f>
        <v>39020</v>
      </c>
      <c r="H77" s="208"/>
      <c r="I77" s="209"/>
      <c r="J77" s="209"/>
    </row>
    <row r="78" spans="1:10" ht="12.75">
      <c r="A78" s="169"/>
      <c r="B78" s="170" t="s">
        <v>266</v>
      </c>
      <c r="C78" s="210"/>
      <c r="D78" s="120">
        <v>4080</v>
      </c>
      <c r="E78" s="124">
        <f>Оценка!E70</f>
        <v>4080</v>
      </c>
      <c r="F78" s="204">
        <f>D78-E78</f>
        <v>0</v>
      </c>
      <c r="G78" s="204">
        <f>F78+E78</f>
        <v>4080</v>
      </c>
      <c r="H78" s="208"/>
      <c r="I78" s="209"/>
      <c r="J78" s="209"/>
    </row>
    <row r="79" spans="1:10" ht="12.75">
      <c r="A79" s="169" t="s">
        <v>108</v>
      </c>
      <c r="B79" s="187" t="s">
        <v>78</v>
      </c>
      <c r="C79" s="188">
        <f aca="true" t="shared" si="27" ref="C79:H79">SUM(C80:C82)</f>
        <v>38800</v>
      </c>
      <c r="D79" s="188">
        <f t="shared" si="27"/>
        <v>45300</v>
      </c>
      <c r="E79" s="211">
        <f t="shared" si="27"/>
        <v>36000</v>
      </c>
      <c r="F79" s="188">
        <f t="shared" si="27"/>
        <v>9300</v>
      </c>
      <c r="G79" s="188">
        <f t="shared" si="27"/>
        <v>45300</v>
      </c>
      <c r="H79" s="191">
        <f t="shared" si="27"/>
        <v>42200</v>
      </c>
      <c r="I79" s="188">
        <f>SUM(I80:I82)</f>
        <v>43000</v>
      </c>
      <c r="J79" s="188">
        <f>SUM(J80:J82)</f>
        <v>0</v>
      </c>
    </row>
    <row r="80" spans="1:10" ht="12.75">
      <c r="A80" s="169"/>
      <c r="B80" s="170" t="s">
        <v>220</v>
      </c>
      <c r="C80" s="120">
        <v>36200</v>
      </c>
      <c r="D80" s="120">
        <v>40700</v>
      </c>
      <c r="E80" s="124">
        <f>Оценка!E72</f>
        <v>33400</v>
      </c>
      <c r="F80" s="119">
        <f>D80-E80</f>
        <v>7300</v>
      </c>
      <c r="G80" s="119">
        <f>F80+E80</f>
        <v>40700</v>
      </c>
      <c r="H80" s="125">
        <v>39300</v>
      </c>
      <c r="I80" s="119">
        <v>40000</v>
      </c>
      <c r="J80" s="119"/>
    </row>
    <row r="81" spans="1:10" ht="12.75">
      <c r="A81" s="169"/>
      <c r="B81" s="170" t="s">
        <v>292</v>
      </c>
      <c r="C81" s="120">
        <v>1750</v>
      </c>
      <c r="D81" s="120">
        <v>3750</v>
      </c>
      <c r="E81" s="124">
        <f>Оценка!E73</f>
        <v>1750</v>
      </c>
      <c r="F81" s="119">
        <f>D81-E81</f>
        <v>2000</v>
      </c>
      <c r="G81" s="119">
        <f>F81+E81</f>
        <v>3750</v>
      </c>
      <c r="H81" s="125">
        <v>1900</v>
      </c>
      <c r="I81" s="119">
        <v>2000</v>
      </c>
      <c r="J81" s="119"/>
    </row>
    <row r="82" spans="1:10" ht="12.75">
      <c r="A82" s="169"/>
      <c r="B82" s="170" t="s">
        <v>50</v>
      </c>
      <c r="C82" s="120">
        <v>850</v>
      </c>
      <c r="D82" s="120">
        <v>850</v>
      </c>
      <c r="E82" s="124">
        <f>Оценка!E74</f>
        <v>850</v>
      </c>
      <c r="F82" s="119">
        <f>D82-E82</f>
        <v>0</v>
      </c>
      <c r="G82" s="119">
        <f>F82+E82</f>
        <v>850</v>
      </c>
      <c r="H82" s="125">
        <v>1000</v>
      </c>
      <c r="I82" s="119">
        <v>1000</v>
      </c>
      <c r="J82" s="119"/>
    </row>
    <row r="83" spans="1:10" ht="12.75">
      <c r="A83" s="169" t="s">
        <v>107</v>
      </c>
      <c r="B83" s="187" t="s">
        <v>79</v>
      </c>
      <c r="C83" s="188">
        <f aca="true" t="shared" si="28" ref="C83:J85">C84</f>
        <v>15300</v>
      </c>
      <c r="D83" s="188">
        <f t="shared" si="28"/>
        <v>15300</v>
      </c>
      <c r="E83" s="211">
        <f t="shared" si="28"/>
        <v>15300</v>
      </c>
      <c r="F83" s="188">
        <f t="shared" si="28"/>
        <v>0</v>
      </c>
      <c r="G83" s="188">
        <f t="shared" si="28"/>
        <v>15300</v>
      </c>
      <c r="H83" s="191">
        <f t="shared" si="28"/>
        <v>15700</v>
      </c>
      <c r="I83" s="188">
        <f t="shared" si="28"/>
        <v>16000</v>
      </c>
      <c r="J83" s="188">
        <f t="shared" si="28"/>
        <v>16000</v>
      </c>
    </row>
    <row r="84" spans="1:10" ht="12.75">
      <c r="A84" s="169"/>
      <c r="B84" s="170" t="s">
        <v>288</v>
      </c>
      <c r="C84" s="120">
        <f>Оценка!C76</f>
        <v>15300</v>
      </c>
      <c r="D84" s="120">
        <f>Оценка!D76</f>
        <v>15300</v>
      </c>
      <c r="E84" s="124">
        <f>Оценка!E76</f>
        <v>15300</v>
      </c>
      <c r="F84" s="119">
        <f>D84-E84</f>
        <v>0</v>
      </c>
      <c r="G84" s="119">
        <f>F84+E84</f>
        <v>15300</v>
      </c>
      <c r="H84" s="125">
        <v>15700</v>
      </c>
      <c r="I84" s="119">
        <v>16000</v>
      </c>
      <c r="J84" s="119">
        <v>16000</v>
      </c>
    </row>
    <row r="85" spans="1:10" ht="12.75">
      <c r="A85" s="169" t="s">
        <v>267</v>
      </c>
      <c r="B85" s="187" t="s">
        <v>268</v>
      </c>
      <c r="C85" s="188">
        <f t="shared" si="28"/>
        <v>0</v>
      </c>
      <c r="D85" s="188">
        <f t="shared" si="28"/>
        <v>11800</v>
      </c>
      <c r="E85" s="211">
        <f t="shared" si="28"/>
        <v>11800</v>
      </c>
      <c r="F85" s="188">
        <f t="shared" si="28"/>
        <v>0</v>
      </c>
      <c r="G85" s="188">
        <f t="shared" si="28"/>
        <v>11800</v>
      </c>
      <c r="H85" s="191">
        <f t="shared" si="28"/>
        <v>0</v>
      </c>
      <c r="I85" s="188">
        <f t="shared" si="28"/>
        <v>0</v>
      </c>
      <c r="J85" s="188">
        <f t="shared" si="28"/>
        <v>0</v>
      </c>
    </row>
    <row r="86" spans="1:10" ht="12.75">
      <c r="A86" s="169"/>
      <c r="B86" s="170" t="s">
        <v>283</v>
      </c>
      <c r="C86" s="120">
        <f>Оценка!C78</f>
        <v>0</v>
      </c>
      <c r="D86" s="120">
        <f>Оценка!D78</f>
        <v>11800</v>
      </c>
      <c r="E86" s="124">
        <f>Оценка!E78</f>
        <v>11800</v>
      </c>
      <c r="F86" s="119">
        <f>D86-E86</f>
        <v>0</v>
      </c>
      <c r="G86" s="119">
        <f>F86+E86</f>
        <v>11800</v>
      </c>
      <c r="H86" s="125"/>
      <c r="I86" s="119"/>
      <c r="J86" s="119"/>
    </row>
    <row r="87" spans="1:10" ht="12.75">
      <c r="A87" s="169">
        <v>346</v>
      </c>
      <c r="B87" s="187" t="s">
        <v>58</v>
      </c>
      <c r="C87" s="188">
        <f>SUM(C88:C96)</f>
        <v>22600</v>
      </c>
      <c r="D87" s="188">
        <f>SUM(D88:D96)</f>
        <v>28600</v>
      </c>
      <c r="E87" s="211">
        <f aca="true" t="shared" si="29" ref="E87:J87">SUM(E88:E96)</f>
        <v>22403</v>
      </c>
      <c r="F87" s="188">
        <f t="shared" si="29"/>
        <v>6197</v>
      </c>
      <c r="G87" s="188">
        <f t="shared" si="29"/>
        <v>24731</v>
      </c>
      <c r="H87" s="191">
        <f t="shared" si="29"/>
        <v>23500</v>
      </c>
      <c r="I87" s="188">
        <f t="shared" si="29"/>
        <v>27100</v>
      </c>
      <c r="J87" s="188">
        <f t="shared" si="29"/>
        <v>0</v>
      </c>
    </row>
    <row r="88" spans="1:10" ht="12.75">
      <c r="A88" s="169"/>
      <c r="B88" s="170" t="str">
        <f>Оценка!B80</f>
        <v>бумага ксероксная (260руб)</v>
      </c>
      <c r="C88" s="170">
        <f>Оценка!C80</f>
        <v>9100</v>
      </c>
      <c r="D88" s="170">
        <f>Оценка!D80</f>
        <v>9800</v>
      </c>
      <c r="E88" s="212">
        <f>Оценка!E80</f>
        <v>4803</v>
      </c>
      <c r="F88" s="119">
        <f aca="true" t="shared" si="30" ref="F88:F96">D88-E88</f>
        <v>4997</v>
      </c>
      <c r="G88" s="119">
        <f aca="true" t="shared" si="31" ref="G88:G94">F88+E88</f>
        <v>9800</v>
      </c>
      <c r="H88" s="125">
        <v>9450</v>
      </c>
      <c r="I88" s="119">
        <v>10000</v>
      </c>
      <c r="J88" s="119"/>
    </row>
    <row r="89" spans="1:10" ht="12.75">
      <c r="A89" s="169"/>
      <c r="B89" s="170" t="str">
        <f>Оценка!B81</f>
        <v>прочие канцтовары</v>
      </c>
      <c r="C89" s="170">
        <f>Оценка!C81</f>
        <v>1000</v>
      </c>
      <c r="D89" s="170">
        <f>Оценка!D81</f>
        <v>2047</v>
      </c>
      <c r="E89" s="212">
        <f>Оценка!E81</f>
        <v>2047</v>
      </c>
      <c r="F89" s="119">
        <f t="shared" si="30"/>
        <v>0</v>
      </c>
      <c r="G89" s="119">
        <f t="shared" si="31"/>
        <v>2047</v>
      </c>
      <c r="H89" s="125">
        <v>2500</v>
      </c>
      <c r="I89" s="119">
        <v>3000</v>
      </c>
      <c r="J89" s="119"/>
    </row>
    <row r="90" spans="1:10" ht="12.75">
      <c r="A90" s="169"/>
      <c r="B90" s="170" t="str">
        <f>Оценка!B82</f>
        <v>хозтовары </v>
      </c>
      <c r="C90" s="170">
        <f>Оценка!C82</f>
        <v>1500</v>
      </c>
      <c r="D90" s="170">
        <f>Оценка!D82</f>
        <v>2500</v>
      </c>
      <c r="E90" s="212">
        <f>Оценка!E82</f>
        <v>2500</v>
      </c>
      <c r="F90" s="119">
        <f t="shared" si="30"/>
        <v>0</v>
      </c>
      <c r="G90" s="119">
        <f t="shared" si="31"/>
        <v>2500</v>
      </c>
      <c r="H90" s="125">
        <v>2550</v>
      </c>
      <c r="I90" s="119">
        <v>3000</v>
      </c>
      <c r="J90" s="119"/>
    </row>
    <row r="91" spans="1:10" ht="12.75">
      <c r="A91" s="169"/>
      <c r="B91" s="170" t="str">
        <f>Оценка!B83</f>
        <v>флаги</v>
      </c>
      <c r="C91" s="170">
        <f>Оценка!C83</f>
        <v>1200</v>
      </c>
      <c r="D91" s="170">
        <f>Оценка!D83</f>
        <v>1200</v>
      </c>
      <c r="E91" s="212">
        <f>Оценка!E83</f>
        <v>0</v>
      </c>
      <c r="F91" s="119">
        <f t="shared" si="30"/>
        <v>1200</v>
      </c>
      <c r="G91" s="119">
        <f t="shared" si="31"/>
        <v>1200</v>
      </c>
      <c r="H91" s="205"/>
      <c r="I91" s="204"/>
      <c r="J91" s="204"/>
    </row>
    <row r="92" spans="1:10" ht="12.75">
      <c r="A92" s="169"/>
      <c r="B92" s="170" t="str">
        <f>Оценка!B84</f>
        <v>Прочие хозяйственные материалы</v>
      </c>
      <c r="C92" s="170">
        <f>Оценка!C84</f>
        <v>9800</v>
      </c>
      <c r="D92" s="170">
        <f>Оценка!D84</f>
        <v>0</v>
      </c>
      <c r="E92" s="212">
        <f>Оценка!E84</f>
        <v>0</v>
      </c>
      <c r="F92" s="119">
        <f t="shared" si="30"/>
        <v>0</v>
      </c>
      <c r="G92" s="119">
        <f t="shared" si="31"/>
        <v>0</v>
      </c>
      <c r="H92" s="205"/>
      <c r="I92" s="204">
        <v>2100</v>
      </c>
      <c r="J92" s="204"/>
    </row>
    <row r="93" spans="1:10" ht="12.75">
      <c r="A93" s="169"/>
      <c r="B93" s="170" t="str">
        <f>Оценка!B85</f>
        <v>Задвижка</v>
      </c>
      <c r="C93" s="170">
        <f>Оценка!C85</f>
        <v>0</v>
      </c>
      <c r="D93" s="170">
        <f>Оценка!D85</f>
        <v>1135</v>
      </c>
      <c r="E93" s="212">
        <f>Оценка!E85</f>
        <v>1135</v>
      </c>
      <c r="F93" s="119">
        <f t="shared" si="30"/>
        <v>0</v>
      </c>
      <c r="G93" s="119"/>
      <c r="H93" s="205"/>
      <c r="I93" s="204"/>
      <c r="J93" s="204"/>
    </row>
    <row r="94" spans="1:10" ht="12.75">
      <c r="A94" s="169"/>
      <c r="B94" s="170" t="str">
        <f>Оценка!B86</f>
        <v>Колосник</v>
      </c>
      <c r="C94" s="170">
        <f>Оценка!C86</f>
        <v>0</v>
      </c>
      <c r="D94" s="170">
        <f>Оценка!D86</f>
        <v>784</v>
      </c>
      <c r="E94" s="212">
        <f>Оценка!E86</f>
        <v>784</v>
      </c>
      <c r="F94" s="119">
        <f t="shared" si="30"/>
        <v>0</v>
      </c>
      <c r="G94" s="119">
        <f t="shared" si="31"/>
        <v>784</v>
      </c>
      <c r="H94" s="205"/>
      <c r="I94" s="204"/>
      <c r="J94" s="204"/>
    </row>
    <row r="95" spans="1:10" ht="12.75">
      <c r="A95" s="169"/>
      <c r="B95" s="170" t="str">
        <f>Оценка!B87</f>
        <v>Дверцы</v>
      </c>
      <c r="C95" s="170">
        <f>Оценка!C87</f>
        <v>0</v>
      </c>
      <c r="D95" s="170">
        <f>Оценка!D87</f>
        <v>2734</v>
      </c>
      <c r="E95" s="212">
        <f>Оценка!E87</f>
        <v>2734</v>
      </c>
      <c r="F95" s="119">
        <f t="shared" si="30"/>
        <v>0</v>
      </c>
      <c r="G95" s="119"/>
      <c r="H95" s="205"/>
      <c r="I95" s="204"/>
      <c r="J95" s="204"/>
    </row>
    <row r="96" spans="1:10" ht="12.75">
      <c r="A96" s="169"/>
      <c r="B96" s="170" t="str">
        <f>Оценка!B88</f>
        <v>Фискальный накопитель Эвотор</v>
      </c>
      <c r="C96" s="170">
        <f>Оценка!C88</f>
        <v>0</v>
      </c>
      <c r="D96" s="170">
        <f>Оценка!D88</f>
        <v>8400</v>
      </c>
      <c r="E96" s="212">
        <f>Оценка!E88</f>
        <v>8400</v>
      </c>
      <c r="F96" s="119">
        <f t="shared" si="30"/>
        <v>0</v>
      </c>
      <c r="G96" s="119">
        <f>F96+E96</f>
        <v>8400</v>
      </c>
      <c r="H96" s="205">
        <v>9000</v>
      </c>
      <c r="I96" s="204">
        <v>9000</v>
      </c>
      <c r="J96" s="204"/>
    </row>
    <row r="97" spans="1:10" s="101" customFormat="1" ht="13.5">
      <c r="A97" s="287"/>
      <c r="B97" s="309" t="s">
        <v>52</v>
      </c>
      <c r="C97" s="310">
        <f>C51+C61+C64+C69+C76+C79+C83+C87+C85</f>
        <v>182900</v>
      </c>
      <c r="D97" s="310">
        <f>D51+D61+D64+D69+D76+D79+D83+D87+D85</f>
        <v>257800</v>
      </c>
      <c r="E97" s="311">
        <f aca="true" t="shared" si="32" ref="E97:J97">E51+E61+E64+E69+E76+E79+E83+E87+E85</f>
        <v>217638.57</v>
      </c>
      <c r="F97" s="310">
        <f t="shared" si="32"/>
        <v>40161.43</v>
      </c>
      <c r="G97" s="310">
        <f t="shared" si="32"/>
        <v>180351</v>
      </c>
      <c r="H97" s="310">
        <f t="shared" si="32"/>
        <v>156700</v>
      </c>
      <c r="I97" s="310">
        <f t="shared" si="32"/>
        <v>150400</v>
      </c>
      <c r="J97" s="310">
        <f t="shared" si="32"/>
        <v>39700</v>
      </c>
    </row>
    <row r="98" spans="1:10" ht="12.75">
      <c r="A98" s="169"/>
      <c r="B98" s="187" t="s">
        <v>56</v>
      </c>
      <c r="C98" s="213"/>
      <c r="D98" s="213"/>
      <c r="E98" s="214"/>
      <c r="F98" s="213"/>
      <c r="G98" s="213"/>
      <c r="H98" s="215"/>
      <c r="I98" s="213"/>
      <c r="J98" s="213"/>
    </row>
    <row r="99" spans="1:10" ht="12.75">
      <c r="A99" s="169">
        <v>291</v>
      </c>
      <c r="B99" s="170" t="s">
        <v>76</v>
      </c>
      <c r="C99" s="120">
        <f>Оценка!C91</f>
        <v>2900</v>
      </c>
      <c r="D99" s="120">
        <f>Оценка!D91</f>
        <v>2900</v>
      </c>
      <c r="E99" s="124">
        <f>Оценка!E91</f>
        <v>0</v>
      </c>
      <c r="F99" s="119">
        <f>D99-E99</f>
        <v>2900</v>
      </c>
      <c r="G99" s="119">
        <f>F99+E99</f>
        <v>2900</v>
      </c>
      <c r="H99" s="125">
        <v>2400</v>
      </c>
      <c r="I99" s="119">
        <v>2400</v>
      </c>
      <c r="J99" s="119">
        <v>2400</v>
      </c>
    </row>
    <row r="100" spans="1:10" ht="12.75">
      <c r="A100" s="169">
        <v>291</v>
      </c>
      <c r="B100" s="170" t="s">
        <v>75</v>
      </c>
      <c r="C100" s="120">
        <f>Оценка!C92</f>
        <v>0</v>
      </c>
      <c r="D100" s="120">
        <f>Оценка!D92</f>
        <v>16800</v>
      </c>
      <c r="E100" s="124">
        <f>Оценка!E92</f>
        <v>16780</v>
      </c>
      <c r="F100" s="119">
        <f>D100-E100</f>
        <v>20</v>
      </c>
      <c r="G100" s="119">
        <f>F100+E100</f>
        <v>16800</v>
      </c>
      <c r="H100" s="205"/>
      <c r="I100" s="204"/>
      <c r="J100" s="204"/>
    </row>
    <row r="101" spans="1:10" ht="24.75" customHeight="1">
      <c r="A101" s="169">
        <v>292</v>
      </c>
      <c r="B101" s="192" t="s">
        <v>46</v>
      </c>
      <c r="C101" s="120">
        <f>Оценка!C93</f>
        <v>0</v>
      </c>
      <c r="D101" s="120">
        <f>Оценка!D93</f>
        <v>100</v>
      </c>
      <c r="E101" s="124">
        <f>Оценка!E93</f>
        <v>86.61</v>
      </c>
      <c r="F101" s="119">
        <f>D101-E101</f>
        <v>13.39</v>
      </c>
      <c r="G101" s="119">
        <f>F101+E101</f>
        <v>100</v>
      </c>
      <c r="H101" s="205">
        <v>100</v>
      </c>
      <c r="I101" s="204">
        <v>100</v>
      </c>
      <c r="J101" s="204">
        <v>100</v>
      </c>
    </row>
    <row r="102" spans="1:10" s="101" customFormat="1" ht="13.5">
      <c r="A102" s="287"/>
      <c r="B102" s="312" t="s">
        <v>53</v>
      </c>
      <c r="C102" s="313">
        <f aca="true" t="shared" si="33" ref="C102:H102">SUM(C99:C101)</f>
        <v>2900</v>
      </c>
      <c r="D102" s="313">
        <f t="shared" si="33"/>
        <v>19800</v>
      </c>
      <c r="E102" s="274">
        <f t="shared" si="33"/>
        <v>16866.61</v>
      </c>
      <c r="F102" s="313">
        <f t="shared" si="33"/>
        <v>2933.39</v>
      </c>
      <c r="G102" s="313">
        <f t="shared" si="33"/>
        <v>19800</v>
      </c>
      <c r="H102" s="313">
        <f t="shared" si="33"/>
        <v>2500</v>
      </c>
      <c r="I102" s="313">
        <f>SUM(I99:I101)</f>
        <v>2500</v>
      </c>
      <c r="J102" s="313">
        <f>SUM(J99:J101)</f>
        <v>2500</v>
      </c>
    </row>
    <row r="103" spans="1:10" ht="13.5" hidden="1">
      <c r="A103" s="169"/>
      <c r="B103" s="217" t="s">
        <v>199</v>
      </c>
      <c r="C103" s="218">
        <f aca="true" t="shared" si="34" ref="C103:J104">C104</f>
        <v>0</v>
      </c>
      <c r="D103" s="218">
        <f t="shared" si="34"/>
        <v>0</v>
      </c>
      <c r="E103" s="216">
        <f t="shared" si="34"/>
        <v>0</v>
      </c>
      <c r="F103" s="218">
        <f t="shared" si="34"/>
        <v>0</v>
      </c>
      <c r="G103" s="218">
        <f t="shared" si="34"/>
        <v>0</v>
      </c>
      <c r="H103" s="219">
        <f t="shared" si="34"/>
        <v>0</v>
      </c>
      <c r="I103" s="218">
        <f t="shared" si="34"/>
        <v>0</v>
      </c>
      <c r="J103" s="218">
        <f t="shared" si="34"/>
        <v>0</v>
      </c>
    </row>
    <row r="104" spans="1:10" ht="24.75" customHeight="1" hidden="1">
      <c r="A104" s="167" t="s">
        <v>121</v>
      </c>
      <c r="B104" s="220" t="s">
        <v>120</v>
      </c>
      <c r="C104" s="221">
        <f t="shared" si="34"/>
        <v>0</v>
      </c>
      <c r="D104" s="221">
        <f t="shared" si="34"/>
        <v>0</v>
      </c>
      <c r="E104" s="222">
        <f t="shared" si="34"/>
        <v>0</v>
      </c>
      <c r="F104" s="221">
        <f t="shared" si="34"/>
        <v>0</v>
      </c>
      <c r="G104" s="221">
        <f t="shared" si="34"/>
        <v>0</v>
      </c>
      <c r="H104" s="179">
        <f t="shared" si="34"/>
        <v>0</v>
      </c>
      <c r="I104" s="221">
        <f t="shared" si="34"/>
        <v>0</v>
      </c>
      <c r="J104" s="221">
        <f t="shared" si="34"/>
        <v>0</v>
      </c>
    </row>
    <row r="105" spans="1:10" ht="12.75" customHeight="1">
      <c r="A105" s="169">
        <v>297</v>
      </c>
      <c r="B105" s="223" t="s">
        <v>38</v>
      </c>
      <c r="C105" s="224"/>
      <c r="D105" s="224"/>
      <c r="E105" s="225"/>
      <c r="F105" s="224"/>
      <c r="G105" s="119">
        <f>F105+E105</f>
        <v>0</v>
      </c>
      <c r="H105" s="226"/>
      <c r="I105" s="224"/>
      <c r="J105" s="224"/>
    </row>
    <row r="106" spans="1:10" ht="13.5">
      <c r="A106" s="169"/>
      <c r="B106" s="227" t="s">
        <v>34</v>
      </c>
      <c r="C106" s="146">
        <f aca="true" t="shared" si="35" ref="C106:J107">C107</f>
        <v>500</v>
      </c>
      <c r="D106" s="146">
        <f t="shared" si="35"/>
        <v>500</v>
      </c>
      <c r="E106" s="147">
        <f t="shared" si="35"/>
        <v>0</v>
      </c>
      <c r="F106" s="146">
        <f t="shared" si="35"/>
        <v>500</v>
      </c>
      <c r="G106" s="146">
        <f t="shared" si="35"/>
        <v>500</v>
      </c>
      <c r="H106" s="148">
        <f t="shared" si="35"/>
        <v>500</v>
      </c>
      <c r="I106" s="146">
        <f t="shared" si="35"/>
        <v>500</v>
      </c>
      <c r="J106" s="146">
        <f t="shared" si="35"/>
        <v>500</v>
      </c>
    </row>
    <row r="107" spans="1:10" s="102" customFormat="1" ht="17.25" customHeight="1">
      <c r="A107" s="157" t="s">
        <v>122</v>
      </c>
      <c r="B107" s="228" t="s">
        <v>123</v>
      </c>
      <c r="C107" s="229">
        <f t="shared" si="35"/>
        <v>500</v>
      </c>
      <c r="D107" s="229">
        <f t="shared" si="35"/>
        <v>500</v>
      </c>
      <c r="E107" s="230">
        <f t="shared" si="35"/>
        <v>0</v>
      </c>
      <c r="F107" s="229">
        <f t="shared" si="35"/>
        <v>500</v>
      </c>
      <c r="G107" s="229">
        <f t="shared" si="35"/>
        <v>500</v>
      </c>
      <c r="H107" s="231">
        <f>H108</f>
        <v>500</v>
      </c>
      <c r="I107" s="229">
        <f t="shared" si="35"/>
        <v>500</v>
      </c>
      <c r="J107" s="229">
        <f t="shared" si="35"/>
        <v>500</v>
      </c>
    </row>
    <row r="108" spans="1:10" ht="12.75">
      <c r="A108" s="169">
        <v>297</v>
      </c>
      <c r="B108" s="192" t="s">
        <v>34</v>
      </c>
      <c r="C108" s="171">
        <v>500</v>
      </c>
      <c r="D108" s="171">
        <v>500</v>
      </c>
      <c r="E108" s="124">
        <f>Оценка!E107</f>
        <v>0</v>
      </c>
      <c r="F108" s="119">
        <f>D108-E108</f>
        <v>500</v>
      </c>
      <c r="G108" s="119">
        <f>F108+E108</f>
        <v>500</v>
      </c>
      <c r="H108" s="173">
        <v>500</v>
      </c>
      <c r="I108" s="171">
        <v>500</v>
      </c>
      <c r="J108" s="171">
        <v>500</v>
      </c>
    </row>
    <row r="109" spans="1:10" s="101" customFormat="1" ht="12.75" customHeight="1">
      <c r="A109" s="157" t="s">
        <v>298</v>
      </c>
      <c r="B109" s="232" t="s">
        <v>124</v>
      </c>
      <c r="C109" s="229">
        <f aca="true" t="shared" si="36" ref="C109:J109">C110+C113+C116+C118+C120</f>
        <v>7100</v>
      </c>
      <c r="D109" s="229">
        <f t="shared" si="36"/>
        <v>7100</v>
      </c>
      <c r="E109" s="230">
        <f t="shared" si="36"/>
        <v>6584</v>
      </c>
      <c r="F109" s="229">
        <f t="shared" si="36"/>
        <v>516</v>
      </c>
      <c r="G109" s="229">
        <f t="shared" si="36"/>
        <v>2100</v>
      </c>
      <c r="H109" s="231">
        <f t="shared" si="36"/>
        <v>7500</v>
      </c>
      <c r="I109" s="229">
        <f t="shared" si="36"/>
        <v>71000</v>
      </c>
      <c r="J109" s="229">
        <f t="shared" si="36"/>
        <v>126900</v>
      </c>
    </row>
    <row r="110" spans="1:10" ht="40.5" customHeight="1" hidden="1">
      <c r="A110" s="167" t="s">
        <v>126</v>
      </c>
      <c r="B110" s="233" t="s">
        <v>125</v>
      </c>
      <c r="C110" s="234">
        <f aca="true" t="shared" si="37" ref="C110:J111">C111</f>
        <v>0</v>
      </c>
      <c r="D110" s="234">
        <f t="shared" si="37"/>
        <v>0</v>
      </c>
      <c r="E110" s="147">
        <f t="shared" si="37"/>
        <v>0</v>
      </c>
      <c r="F110" s="234">
        <f t="shared" si="37"/>
        <v>0</v>
      </c>
      <c r="G110" s="234">
        <f t="shared" si="37"/>
        <v>0</v>
      </c>
      <c r="H110" s="235">
        <f t="shared" si="37"/>
        <v>0</v>
      </c>
      <c r="I110" s="234">
        <f t="shared" si="37"/>
        <v>0</v>
      </c>
      <c r="J110" s="234">
        <f t="shared" si="37"/>
        <v>0</v>
      </c>
    </row>
    <row r="111" spans="1:10" ht="24.75" customHeight="1" hidden="1">
      <c r="A111" s="167" t="s">
        <v>127</v>
      </c>
      <c r="B111" s="220" t="s">
        <v>128</v>
      </c>
      <c r="C111" s="236">
        <f t="shared" si="37"/>
        <v>0</v>
      </c>
      <c r="D111" s="236">
        <f t="shared" si="37"/>
        <v>0</v>
      </c>
      <c r="E111" s="237">
        <f t="shared" si="37"/>
        <v>0</v>
      </c>
      <c r="F111" s="236">
        <f t="shared" si="37"/>
        <v>0</v>
      </c>
      <c r="G111" s="236">
        <f t="shared" si="37"/>
        <v>0</v>
      </c>
      <c r="H111" s="238">
        <f t="shared" si="37"/>
        <v>0</v>
      </c>
      <c r="I111" s="236">
        <f t="shared" si="37"/>
        <v>0</v>
      </c>
      <c r="J111" s="236">
        <f t="shared" si="37"/>
        <v>0</v>
      </c>
    </row>
    <row r="112" spans="1:10" ht="0.75" customHeight="1">
      <c r="A112" s="169"/>
      <c r="B112" s="192" t="s">
        <v>81</v>
      </c>
      <c r="C112" s="171"/>
      <c r="D112" s="171"/>
      <c r="E112" s="237"/>
      <c r="F112" s="119">
        <f>D112-E112</f>
        <v>0</v>
      </c>
      <c r="G112" s="119">
        <f>F112+E112</f>
        <v>0</v>
      </c>
      <c r="H112" s="173"/>
      <c r="I112" s="171"/>
      <c r="J112" s="171"/>
    </row>
    <row r="113" spans="1:10" s="100" customFormat="1" ht="27" customHeight="1">
      <c r="A113" s="239" t="s">
        <v>129</v>
      </c>
      <c r="B113" s="240" t="s">
        <v>130</v>
      </c>
      <c r="C113" s="241">
        <f aca="true" t="shared" si="38" ref="C113:J114">C114</f>
        <v>500</v>
      </c>
      <c r="D113" s="241">
        <f t="shared" si="38"/>
        <v>500</v>
      </c>
      <c r="E113" s="242">
        <f t="shared" si="38"/>
        <v>0</v>
      </c>
      <c r="F113" s="241">
        <f t="shared" si="38"/>
        <v>500</v>
      </c>
      <c r="G113" s="241">
        <f t="shared" si="38"/>
        <v>500</v>
      </c>
      <c r="H113" s="241">
        <f t="shared" si="38"/>
        <v>500</v>
      </c>
      <c r="I113" s="241">
        <f t="shared" si="38"/>
        <v>500</v>
      </c>
      <c r="J113" s="241">
        <f t="shared" si="38"/>
        <v>500</v>
      </c>
    </row>
    <row r="114" spans="1:10" ht="12.75" customHeight="1">
      <c r="A114" s="167" t="s">
        <v>131</v>
      </c>
      <c r="B114" s="168" t="s">
        <v>132</v>
      </c>
      <c r="C114" s="236">
        <f t="shared" si="38"/>
        <v>500</v>
      </c>
      <c r="D114" s="236">
        <f t="shared" si="38"/>
        <v>500</v>
      </c>
      <c r="E114" s="237">
        <f t="shared" si="38"/>
        <v>0</v>
      </c>
      <c r="F114" s="236">
        <f t="shared" si="38"/>
        <v>500</v>
      </c>
      <c r="G114" s="236">
        <f t="shared" si="38"/>
        <v>500</v>
      </c>
      <c r="H114" s="238">
        <f t="shared" si="38"/>
        <v>500</v>
      </c>
      <c r="I114" s="236">
        <f t="shared" si="38"/>
        <v>500</v>
      </c>
      <c r="J114" s="236">
        <f t="shared" si="38"/>
        <v>500</v>
      </c>
    </row>
    <row r="115" spans="1:10" ht="12.75" customHeight="1">
      <c r="A115" s="169">
        <v>346</v>
      </c>
      <c r="B115" s="192" t="s">
        <v>57</v>
      </c>
      <c r="C115" s="171">
        <v>500</v>
      </c>
      <c r="D115" s="171">
        <v>500</v>
      </c>
      <c r="E115" s="124">
        <f>Оценка!E107</f>
        <v>0</v>
      </c>
      <c r="F115" s="119">
        <f>D115-E115</f>
        <v>500</v>
      </c>
      <c r="G115" s="119">
        <f>F115+E115</f>
        <v>500</v>
      </c>
      <c r="H115" s="173">
        <v>500</v>
      </c>
      <c r="I115" s="171">
        <v>500</v>
      </c>
      <c r="J115" s="171">
        <v>500</v>
      </c>
    </row>
    <row r="116" spans="1:10" ht="23.25" customHeight="1">
      <c r="A116" s="167" t="s">
        <v>133</v>
      </c>
      <c r="B116" s="243" t="s">
        <v>134</v>
      </c>
      <c r="C116" s="236">
        <f aca="true" t="shared" si="39" ref="C116:J116">C117</f>
        <v>1600</v>
      </c>
      <c r="D116" s="236">
        <f t="shared" si="39"/>
        <v>1600</v>
      </c>
      <c r="E116" s="237">
        <f t="shared" si="39"/>
        <v>1584</v>
      </c>
      <c r="F116" s="236">
        <f t="shared" si="39"/>
        <v>16</v>
      </c>
      <c r="G116" s="236">
        <f t="shared" si="39"/>
        <v>1600</v>
      </c>
      <c r="H116" s="238">
        <f t="shared" si="39"/>
        <v>1700</v>
      </c>
      <c r="I116" s="236">
        <f t="shared" si="39"/>
        <v>1700</v>
      </c>
      <c r="J116" s="236">
        <f t="shared" si="39"/>
        <v>1700</v>
      </c>
    </row>
    <row r="117" spans="1:10" ht="25.5" customHeight="1">
      <c r="A117" s="169">
        <v>297</v>
      </c>
      <c r="B117" s="192" t="s">
        <v>35</v>
      </c>
      <c r="C117" s="171">
        <v>1600</v>
      </c>
      <c r="D117" s="171">
        <v>1600</v>
      </c>
      <c r="E117" s="124">
        <f>Оценка!E109</f>
        <v>1584</v>
      </c>
      <c r="F117" s="119">
        <f>D117-E117</f>
        <v>16</v>
      </c>
      <c r="G117" s="119">
        <f>F117+E117</f>
        <v>1600</v>
      </c>
      <c r="H117" s="173">
        <v>1700</v>
      </c>
      <c r="I117" s="171">
        <v>1700</v>
      </c>
      <c r="J117" s="171">
        <v>1700</v>
      </c>
    </row>
    <row r="118" spans="1:10" ht="40.5" customHeight="1">
      <c r="A118" s="167" t="s">
        <v>135</v>
      </c>
      <c r="B118" s="220" t="s">
        <v>136</v>
      </c>
      <c r="C118" s="244">
        <f aca="true" t="shared" si="40" ref="C118:J119">SUM(C119:C119)</f>
        <v>5000</v>
      </c>
      <c r="D118" s="244">
        <f t="shared" si="40"/>
        <v>5000</v>
      </c>
      <c r="E118" s="121">
        <f t="shared" si="40"/>
        <v>5000</v>
      </c>
      <c r="F118" s="244">
        <f t="shared" si="40"/>
        <v>0</v>
      </c>
      <c r="G118" s="244">
        <f t="shared" si="40"/>
        <v>0</v>
      </c>
      <c r="H118" s="245">
        <f t="shared" si="40"/>
        <v>5300</v>
      </c>
      <c r="I118" s="244">
        <f t="shared" si="40"/>
        <v>5400</v>
      </c>
      <c r="J118" s="244">
        <f t="shared" si="40"/>
        <v>5400</v>
      </c>
    </row>
    <row r="119" spans="1:10" ht="20.25" customHeight="1">
      <c r="A119" s="169">
        <v>251</v>
      </c>
      <c r="B119" s="193" t="s">
        <v>305</v>
      </c>
      <c r="C119" s="119">
        <v>5000</v>
      </c>
      <c r="D119" s="119">
        <v>5000</v>
      </c>
      <c r="E119" s="124">
        <f>Оценка!E111</f>
        <v>5000</v>
      </c>
      <c r="F119" s="119">
        <f>D119-E119</f>
        <v>0</v>
      </c>
      <c r="G119" s="244">
        <f t="shared" si="40"/>
        <v>0</v>
      </c>
      <c r="H119" s="125">
        <v>5300</v>
      </c>
      <c r="I119" s="119">
        <v>5400</v>
      </c>
      <c r="J119" s="119">
        <v>5400</v>
      </c>
    </row>
    <row r="120" spans="1:10" ht="17.25" customHeight="1">
      <c r="A120" s="167" t="s">
        <v>227</v>
      </c>
      <c r="B120" s="246" t="s">
        <v>137</v>
      </c>
      <c r="C120" s="236"/>
      <c r="D120" s="236"/>
      <c r="E120" s="237"/>
      <c r="F120" s="244"/>
      <c r="G120" s="244"/>
      <c r="H120" s="238"/>
      <c r="I120" s="236">
        <f>I121</f>
        <v>63400</v>
      </c>
      <c r="J120" s="236">
        <f>J121</f>
        <v>119300</v>
      </c>
    </row>
    <row r="121" spans="1:10" ht="17.25" customHeight="1">
      <c r="A121" s="169">
        <v>297</v>
      </c>
      <c r="B121" s="192" t="s">
        <v>54</v>
      </c>
      <c r="C121" s="171"/>
      <c r="D121" s="171"/>
      <c r="E121" s="237"/>
      <c r="F121" s="119"/>
      <c r="G121" s="119"/>
      <c r="H121" s="173"/>
      <c r="I121" s="171">
        <v>63400</v>
      </c>
      <c r="J121" s="171">
        <v>119300</v>
      </c>
    </row>
    <row r="122" spans="1:10" ht="20.25" customHeight="1">
      <c r="A122" s="247"/>
      <c r="B122" s="248" t="s">
        <v>25</v>
      </c>
      <c r="C122" s="249">
        <f aca="true" t="shared" si="41" ref="C122:J122">C33+C42+C104+C107+C109</f>
        <v>1505200</v>
      </c>
      <c r="D122" s="249">
        <f t="shared" si="41"/>
        <v>1650600</v>
      </c>
      <c r="E122" s="250">
        <f t="shared" si="41"/>
        <v>1362678.07</v>
      </c>
      <c r="F122" s="249">
        <f t="shared" si="41"/>
        <v>287921.93000000005</v>
      </c>
      <c r="G122" s="249">
        <f t="shared" si="41"/>
        <v>1568151</v>
      </c>
      <c r="H122" s="179">
        <f t="shared" si="41"/>
        <v>1680900</v>
      </c>
      <c r="I122" s="249">
        <f t="shared" si="41"/>
        <v>1745100</v>
      </c>
      <c r="J122" s="249">
        <f t="shared" si="41"/>
        <v>1683300</v>
      </c>
    </row>
    <row r="123" spans="1:10" ht="15.75" customHeight="1">
      <c r="A123" s="251" t="s">
        <v>142</v>
      </c>
      <c r="B123" s="252" t="s">
        <v>139</v>
      </c>
      <c r="C123" s="249">
        <f aca="true" t="shared" si="42" ref="C123:J123">C125</f>
        <v>90600</v>
      </c>
      <c r="D123" s="249">
        <f t="shared" si="42"/>
        <v>90600</v>
      </c>
      <c r="E123" s="253">
        <f t="shared" si="42"/>
        <v>57681.07</v>
      </c>
      <c r="F123" s="254">
        <f t="shared" si="42"/>
        <v>32918.93</v>
      </c>
      <c r="G123" s="249">
        <f t="shared" si="42"/>
        <v>90600</v>
      </c>
      <c r="H123" s="179">
        <f t="shared" si="42"/>
        <v>92800</v>
      </c>
      <c r="I123" s="249">
        <f t="shared" si="42"/>
        <v>95900</v>
      </c>
      <c r="J123" s="249">
        <f t="shared" si="42"/>
        <v>99200</v>
      </c>
    </row>
    <row r="124" spans="1:10" s="101" customFormat="1" ht="15.75" customHeight="1">
      <c r="A124" s="157" t="s">
        <v>138</v>
      </c>
      <c r="B124" s="232" t="s">
        <v>143</v>
      </c>
      <c r="C124" s="229"/>
      <c r="D124" s="229"/>
      <c r="E124" s="255"/>
      <c r="F124" s="256"/>
      <c r="G124" s="229"/>
      <c r="H124" s="229">
        <f>H125</f>
        <v>92800</v>
      </c>
      <c r="I124" s="229">
        <f>I125</f>
        <v>95900</v>
      </c>
      <c r="J124" s="229">
        <f>J125</f>
        <v>99200</v>
      </c>
    </row>
    <row r="125" spans="1:10" s="1" customFormat="1" ht="39" customHeight="1">
      <c r="A125" s="162" t="s">
        <v>140</v>
      </c>
      <c r="B125" s="180" t="s">
        <v>141</v>
      </c>
      <c r="C125" s="257">
        <f aca="true" t="shared" si="43" ref="C125:J125">SUM(C126:C130)</f>
        <v>90600</v>
      </c>
      <c r="D125" s="257">
        <f t="shared" si="43"/>
        <v>90600</v>
      </c>
      <c r="E125" s="258">
        <f t="shared" si="43"/>
        <v>57681.07</v>
      </c>
      <c r="F125" s="259">
        <f t="shared" si="43"/>
        <v>32918.93</v>
      </c>
      <c r="G125" s="257">
        <f t="shared" si="43"/>
        <v>90600</v>
      </c>
      <c r="H125" s="238">
        <f t="shared" si="43"/>
        <v>92800</v>
      </c>
      <c r="I125" s="257">
        <f t="shared" si="43"/>
        <v>95900</v>
      </c>
      <c r="J125" s="257">
        <f t="shared" si="43"/>
        <v>99200</v>
      </c>
    </row>
    <row r="126" spans="1:10" s="1" customFormat="1" ht="12.75">
      <c r="A126" s="169">
        <v>211</v>
      </c>
      <c r="B126" s="170" t="s">
        <v>17</v>
      </c>
      <c r="C126" s="120">
        <f>Оценка!C116</f>
        <v>65600</v>
      </c>
      <c r="D126" s="120">
        <f>Оценка!D116</f>
        <v>64500</v>
      </c>
      <c r="E126" s="124">
        <f>Оценка!E116</f>
        <v>40398.01</v>
      </c>
      <c r="F126" s="120">
        <f>D126-E126</f>
        <v>24101.989999999998</v>
      </c>
      <c r="G126" s="119">
        <f>F126+E126</f>
        <v>64500</v>
      </c>
      <c r="H126" s="173">
        <v>71300</v>
      </c>
      <c r="I126" s="171">
        <v>73700</v>
      </c>
      <c r="J126" s="171">
        <v>76200</v>
      </c>
    </row>
    <row r="127" spans="1:10" s="1" customFormat="1" ht="12.75">
      <c r="A127" s="169">
        <v>266</v>
      </c>
      <c r="B127" s="170" t="s">
        <v>210</v>
      </c>
      <c r="C127" s="120">
        <f>Оценка!C117</f>
        <v>0</v>
      </c>
      <c r="D127" s="120">
        <f>Оценка!D117</f>
        <v>1100</v>
      </c>
      <c r="E127" s="124">
        <f>Оценка!E117</f>
        <v>504.67</v>
      </c>
      <c r="F127" s="120">
        <f>D127-E127</f>
        <v>595.3299999999999</v>
      </c>
      <c r="G127" s="119">
        <f>F127+E127</f>
        <v>1100</v>
      </c>
      <c r="H127" s="173"/>
      <c r="I127" s="171"/>
      <c r="J127" s="171"/>
    </row>
    <row r="128" spans="1:10" s="1" customFormat="1" ht="12.75">
      <c r="A128" s="169">
        <v>213</v>
      </c>
      <c r="B128" s="170" t="s">
        <v>4</v>
      </c>
      <c r="C128" s="120">
        <f>Оценка!C118</f>
        <v>19800</v>
      </c>
      <c r="D128" s="120">
        <f>Оценка!D118</f>
        <v>19800</v>
      </c>
      <c r="E128" s="124">
        <f>Оценка!E118</f>
        <v>11578.39</v>
      </c>
      <c r="F128" s="120">
        <f>D128-E128</f>
        <v>8221.61</v>
      </c>
      <c r="G128" s="119">
        <f>F128+E128</f>
        <v>19800</v>
      </c>
      <c r="H128" s="173">
        <v>21500</v>
      </c>
      <c r="I128" s="171">
        <v>22200</v>
      </c>
      <c r="J128" s="171">
        <v>23000</v>
      </c>
    </row>
    <row r="129" spans="1:10" s="1" customFormat="1" ht="12.75">
      <c r="A129" s="169" t="s">
        <v>211</v>
      </c>
      <c r="B129" s="170" t="s">
        <v>212</v>
      </c>
      <c r="C129" s="120">
        <f>Оценка!C119</f>
        <v>2400</v>
      </c>
      <c r="D129" s="120">
        <f>Оценка!D119</f>
        <v>2400</v>
      </c>
      <c r="E129" s="124">
        <f>Оценка!E119</f>
        <v>2400</v>
      </c>
      <c r="F129" s="120">
        <v>0</v>
      </c>
      <c r="G129" s="119">
        <f>F129+E129</f>
        <v>2400</v>
      </c>
      <c r="H129" s="173"/>
      <c r="I129" s="171"/>
      <c r="J129" s="171"/>
    </row>
    <row r="130" spans="1:10" s="1" customFormat="1" ht="12.75">
      <c r="A130" s="169">
        <v>346</v>
      </c>
      <c r="B130" s="170" t="s">
        <v>28</v>
      </c>
      <c r="C130" s="120">
        <f>Оценка!C120</f>
        <v>2800</v>
      </c>
      <c r="D130" s="120">
        <f>Оценка!D120</f>
        <v>2800</v>
      </c>
      <c r="E130" s="124">
        <f>Оценка!E120</f>
        <v>2800</v>
      </c>
      <c r="F130" s="120">
        <f>D130-E130</f>
        <v>0</v>
      </c>
      <c r="G130" s="119">
        <f>F130+E130</f>
        <v>2800</v>
      </c>
      <c r="H130" s="173"/>
      <c r="I130" s="171"/>
      <c r="J130" s="171"/>
    </row>
    <row r="131" spans="1:10" s="102" customFormat="1" ht="24.75" customHeight="1">
      <c r="A131" s="157" t="s">
        <v>145</v>
      </c>
      <c r="B131" s="260" t="s">
        <v>146</v>
      </c>
      <c r="C131" s="261">
        <f aca="true" t="shared" si="44" ref="C131:J134">C132</f>
        <v>0</v>
      </c>
      <c r="D131" s="261">
        <f t="shared" si="44"/>
        <v>0</v>
      </c>
      <c r="E131" s="262">
        <f t="shared" si="44"/>
        <v>0</v>
      </c>
      <c r="F131" s="261">
        <f t="shared" si="44"/>
        <v>0</v>
      </c>
      <c r="G131" s="261">
        <f t="shared" si="44"/>
        <v>0</v>
      </c>
      <c r="H131" s="263">
        <f t="shared" si="44"/>
        <v>0</v>
      </c>
      <c r="I131" s="261">
        <f t="shared" si="44"/>
        <v>0</v>
      </c>
      <c r="J131" s="261">
        <f t="shared" si="44"/>
        <v>0</v>
      </c>
    </row>
    <row r="132" spans="1:10" s="1" customFormat="1" ht="12.75" customHeight="1">
      <c r="A132" s="162" t="s">
        <v>147</v>
      </c>
      <c r="B132" s="264" t="s">
        <v>148</v>
      </c>
      <c r="C132" s="265">
        <f t="shared" si="44"/>
        <v>0</v>
      </c>
      <c r="D132" s="265">
        <f t="shared" si="44"/>
        <v>0</v>
      </c>
      <c r="E132" s="266">
        <f t="shared" si="44"/>
        <v>0</v>
      </c>
      <c r="F132" s="265">
        <f t="shared" si="44"/>
        <v>0</v>
      </c>
      <c r="G132" s="265">
        <f t="shared" si="44"/>
        <v>0</v>
      </c>
      <c r="H132" s="267">
        <f t="shared" si="44"/>
        <v>0</v>
      </c>
      <c r="I132" s="265">
        <f t="shared" si="44"/>
        <v>0</v>
      </c>
      <c r="J132" s="265">
        <f t="shared" si="44"/>
        <v>0</v>
      </c>
    </row>
    <row r="133" spans="1:10" s="1" customFormat="1" ht="26.25" customHeight="1">
      <c r="A133" s="162" t="s">
        <v>149</v>
      </c>
      <c r="B133" s="163" t="s">
        <v>150</v>
      </c>
      <c r="C133" s="268">
        <f t="shared" si="44"/>
        <v>0</v>
      </c>
      <c r="D133" s="268">
        <f t="shared" si="44"/>
        <v>0</v>
      </c>
      <c r="E133" s="182">
        <f t="shared" si="44"/>
        <v>0</v>
      </c>
      <c r="F133" s="268">
        <f t="shared" si="44"/>
        <v>0</v>
      </c>
      <c r="G133" s="268">
        <f t="shared" si="44"/>
        <v>0</v>
      </c>
      <c r="H133" s="235">
        <f t="shared" si="44"/>
        <v>0</v>
      </c>
      <c r="I133" s="268">
        <f t="shared" si="44"/>
        <v>0</v>
      </c>
      <c r="J133" s="268">
        <f t="shared" si="44"/>
        <v>0</v>
      </c>
    </row>
    <row r="134" spans="1:10" s="1" customFormat="1" ht="12.75" customHeight="1">
      <c r="A134" s="167" t="s">
        <v>151</v>
      </c>
      <c r="B134" s="168" t="s">
        <v>152</v>
      </c>
      <c r="C134" s="244">
        <f t="shared" si="44"/>
        <v>0</v>
      </c>
      <c r="D134" s="244">
        <f t="shared" si="44"/>
        <v>0</v>
      </c>
      <c r="E134" s="121">
        <f t="shared" si="44"/>
        <v>0</v>
      </c>
      <c r="F134" s="244">
        <f t="shared" si="44"/>
        <v>0</v>
      </c>
      <c r="G134" s="244">
        <f t="shared" si="44"/>
        <v>0</v>
      </c>
      <c r="H134" s="245">
        <f t="shared" si="44"/>
        <v>0</v>
      </c>
      <c r="I134" s="244">
        <f t="shared" si="44"/>
        <v>0</v>
      </c>
      <c r="J134" s="244">
        <f t="shared" si="44"/>
        <v>0</v>
      </c>
    </row>
    <row r="135" spans="1:10" s="1" customFormat="1" ht="12.75" customHeight="1">
      <c r="A135" s="169">
        <v>346</v>
      </c>
      <c r="B135" s="192"/>
      <c r="C135" s="119"/>
      <c r="D135" s="119"/>
      <c r="E135" s="121"/>
      <c r="F135" s="119">
        <f>D135-E135</f>
        <v>0</v>
      </c>
      <c r="G135" s="119">
        <f>F135+E135</f>
        <v>0</v>
      </c>
      <c r="H135" s="125"/>
      <c r="I135" s="119"/>
      <c r="J135" s="119"/>
    </row>
    <row r="136" spans="1:10" s="6" customFormat="1" ht="17.25" customHeight="1">
      <c r="A136" s="251" t="s">
        <v>153</v>
      </c>
      <c r="B136" s="269" t="s">
        <v>156</v>
      </c>
      <c r="C136" s="270">
        <f aca="true" t="shared" si="45" ref="C136:J136">C137+C142</f>
        <v>361100</v>
      </c>
      <c r="D136" s="270">
        <f t="shared" si="45"/>
        <v>497100</v>
      </c>
      <c r="E136" s="271">
        <f t="shared" si="45"/>
        <v>248700</v>
      </c>
      <c r="F136" s="270">
        <f t="shared" si="45"/>
        <v>248400</v>
      </c>
      <c r="G136" s="270">
        <f t="shared" si="45"/>
        <v>497100</v>
      </c>
      <c r="H136" s="148">
        <f t="shared" si="45"/>
        <v>381500</v>
      </c>
      <c r="I136" s="270">
        <f t="shared" si="45"/>
        <v>361200</v>
      </c>
      <c r="J136" s="270">
        <f t="shared" si="45"/>
        <v>365900</v>
      </c>
    </row>
    <row r="137" spans="1:10" s="103" customFormat="1" ht="14.25" customHeight="1">
      <c r="A137" s="157" t="s">
        <v>154</v>
      </c>
      <c r="B137" s="272" t="s">
        <v>157</v>
      </c>
      <c r="C137" s="273">
        <f aca="true" t="shared" si="46" ref="C137:J138">C138</f>
        <v>337200</v>
      </c>
      <c r="D137" s="273">
        <f t="shared" si="46"/>
        <v>473200</v>
      </c>
      <c r="E137" s="274">
        <f t="shared" si="46"/>
        <v>224800</v>
      </c>
      <c r="F137" s="273">
        <f t="shared" si="46"/>
        <v>248400</v>
      </c>
      <c r="G137" s="273">
        <f t="shared" si="46"/>
        <v>473200</v>
      </c>
      <c r="H137" s="275">
        <f t="shared" si="46"/>
        <v>355300</v>
      </c>
      <c r="I137" s="273">
        <f t="shared" si="46"/>
        <v>361200</v>
      </c>
      <c r="J137" s="273">
        <f t="shared" si="46"/>
        <v>365900</v>
      </c>
    </row>
    <row r="138" spans="1:10" s="6" customFormat="1" ht="52.5" customHeight="1">
      <c r="A138" s="167" t="s">
        <v>158</v>
      </c>
      <c r="B138" s="233" t="s">
        <v>159</v>
      </c>
      <c r="C138" s="276">
        <f t="shared" si="46"/>
        <v>337200</v>
      </c>
      <c r="D138" s="276">
        <f t="shared" si="46"/>
        <v>473200</v>
      </c>
      <c r="E138" s="216">
        <f t="shared" si="46"/>
        <v>224800</v>
      </c>
      <c r="F138" s="276">
        <f t="shared" si="46"/>
        <v>248400</v>
      </c>
      <c r="G138" s="276">
        <f t="shared" si="46"/>
        <v>473200</v>
      </c>
      <c r="H138" s="277">
        <f t="shared" si="46"/>
        <v>355300</v>
      </c>
      <c r="I138" s="276">
        <f t="shared" si="46"/>
        <v>361200</v>
      </c>
      <c r="J138" s="276">
        <f t="shared" si="46"/>
        <v>365900</v>
      </c>
    </row>
    <row r="139" spans="1:10" s="6" customFormat="1" ht="27" customHeight="1">
      <c r="A139" s="167" t="s">
        <v>155</v>
      </c>
      <c r="B139" s="278" t="s">
        <v>162</v>
      </c>
      <c r="C139" s="244">
        <f aca="true" t="shared" si="47" ref="C139:J139">C140+C141</f>
        <v>337200</v>
      </c>
      <c r="D139" s="244">
        <f t="shared" si="47"/>
        <v>473200</v>
      </c>
      <c r="E139" s="121">
        <f t="shared" si="47"/>
        <v>224800</v>
      </c>
      <c r="F139" s="244">
        <f t="shared" si="47"/>
        <v>248400</v>
      </c>
      <c r="G139" s="244">
        <f t="shared" si="47"/>
        <v>473200</v>
      </c>
      <c r="H139" s="245">
        <f t="shared" si="47"/>
        <v>355300</v>
      </c>
      <c r="I139" s="244">
        <f t="shared" si="47"/>
        <v>361200</v>
      </c>
      <c r="J139" s="244">
        <f t="shared" si="47"/>
        <v>365900</v>
      </c>
    </row>
    <row r="140" spans="1:10" s="6" customFormat="1" ht="12.75">
      <c r="A140" s="169">
        <v>225</v>
      </c>
      <c r="B140" s="192" t="s">
        <v>30</v>
      </c>
      <c r="C140" s="120">
        <f>Оценка!C130</f>
        <v>200200</v>
      </c>
      <c r="D140" s="120">
        <f>Оценка!D130</f>
        <v>268000</v>
      </c>
      <c r="E140" s="124">
        <f>Оценка!E130</f>
        <v>163500</v>
      </c>
      <c r="F140" s="119">
        <f>D140-E140</f>
        <v>104500</v>
      </c>
      <c r="G140" s="119">
        <f>F140+E140</f>
        <v>268000</v>
      </c>
      <c r="H140" s="125">
        <v>177000</v>
      </c>
      <c r="I140" s="119">
        <v>181200</v>
      </c>
      <c r="J140" s="119">
        <v>189900</v>
      </c>
    </row>
    <row r="141" spans="1:10" s="6" customFormat="1" ht="13.5" customHeight="1">
      <c r="A141" s="169">
        <v>225</v>
      </c>
      <c r="B141" s="192" t="s">
        <v>48</v>
      </c>
      <c r="C141" s="120">
        <f>Оценка!C131</f>
        <v>137000</v>
      </c>
      <c r="D141" s="120">
        <f>Оценка!D131</f>
        <v>205200</v>
      </c>
      <c r="E141" s="124">
        <f>Оценка!E131</f>
        <v>61300</v>
      </c>
      <c r="F141" s="119">
        <f>D141-E141</f>
        <v>143900</v>
      </c>
      <c r="G141" s="119">
        <f>F141+E141</f>
        <v>205200</v>
      </c>
      <c r="H141" s="125">
        <v>178300</v>
      </c>
      <c r="I141" s="119">
        <v>180000</v>
      </c>
      <c r="J141" s="119">
        <v>176000</v>
      </c>
    </row>
    <row r="142" spans="1:10" s="103" customFormat="1" ht="16.5" customHeight="1">
      <c r="A142" s="157" t="s">
        <v>163</v>
      </c>
      <c r="B142" s="272" t="s">
        <v>164</v>
      </c>
      <c r="C142" s="273">
        <f aca="true" t="shared" si="48" ref="C142:J142">C143+C146</f>
        <v>23900</v>
      </c>
      <c r="D142" s="273">
        <f t="shared" si="48"/>
        <v>23900</v>
      </c>
      <c r="E142" s="274">
        <f t="shared" si="48"/>
        <v>23900</v>
      </c>
      <c r="F142" s="273">
        <f t="shared" si="48"/>
        <v>0</v>
      </c>
      <c r="G142" s="273">
        <f t="shared" si="48"/>
        <v>23900</v>
      </c>
      <c r="H142" s="275">
        <f t="shared" si="48"/>
        <v>26200</v>
      </c>
      <c r="I142" s="273">
        <f t="shared" si="48"/>
        <v>0</v>
      </c>
      <c r="J142" s="273">
        <f t="shared" si="48"/>
        <v>0</v>
      </c>
    </row>
    <row r="143" spans="1:10" s="6" customFormat="1" ht="26.25" customHeight="1">
      <c r="A143" s="167" t="s">
        <v>160</v>
      </c>
      <c r="B143" s="233" t="s">
        <v>125</v>
      </c>
      <c r="C143" s="234">
        <f aca="true" t="shared" si="49" ref="C143:J144">C144</f>
        <v>0</v>
      </c>
      <c r="D143" s="234">
        <f t="shared" si="49"/>
        <v>0</v>
      </c>
      <c r="E143" s="147">
        <f t="shared" si="49"/>
        <v>0</v>
      </c>
      <c r="F143" s="234">
        <f t="shared" si="49"/>
        <v>0</v>
      </c>
      <c r="G143" s="234">
        <f t="shared" si="49"/>
        <v>0</v>
      </c>
      <c r="H143" s="235">
        <f t="shared" si="49"/>
        <v>0</v>
      </c>
      <c r="I143" s="234">
        <f t="shared" si="49"/>
        <v>0</v>
      </c>
      <c r="J143" s="234">
        <f t="shared" si="49"/>
        <v>0</v>
      </c>
    </row>
    <row r="144" spans="1:10" s="6" customFormat="1" ht="5.25" customHeight="1" hidden="1">
      <c r="A144" s="167" t="s">
        <v>161</v>
      </c>
      <c r="B144" s="220" t="s">
        <v>165</v>
      </c>
      <c r="C144" s="236">
        <f t="shared" si="49"/>
        <v>0</v>
      </c>
      <c r="D144" s="236">
        <f t="shared" si="49"/>
        <v>0</v>
      </c>
      <c r="E144" s="237">
        <f t="shared" si="49"/>
        <v>0</v>
      </c>
      <c r="F144" s="236">
        <f t="shared" si="49"/>
        <v>0</v>
      </c>
      <c r="G144" s="236">
        <f t="shared" si="49"/>
        <v>0</v>
      </c>
      <c r="H144" s="238">
        <f t="shared" si="49"/>
        <v>0</v>
      </c>
      <c r="I144" s="236">
        <f t="shared" si="49"/>
        <v>0</v>
      </c>
      <c r="J144" s="236">
        <f t="shared" si="49"/>
        <v>0</v>
      </c>
    </row>
    <row r="145" spans="1:10" s="6" customFormat="1" ht="5.25" customHeight="1" hidden="1">
      <c r="A145" s="169"/>
      <c r="B145" s="192" t="s">
        <v>166</v>
      </c>
      <c r="C145" s="171"/>
      <c r="D145" s="171"/>
      <c r="E145" s="237"/>
      <c r="F145" s="119">
        <f>D145-E145</f>
        <v>0</v>
      </c>
      <c r="G145" s="119">
        <f>F145+E145</f>
        <v>0</v>
      </c>
      <c r="H145" s="173"/>
      <c r="I145" s="171"/>
      <c r="J145" s="171"/>
    </row>
    <row r="146" spans="1:10" s="6" customFormat="1" ht="26.25" customHeight="1">
      <c r="A146" s="167" t="s">
        <v>167</v>
      </c>
      <c r="B146" s="220" t="s">
        <v>168</v>
      </c>
      <c r="C146" s="244">
        <f aca="true" t="shared" si="50" ref="C146:J146">SUM(C147:C147)</f>
        <v>23900</v>
      </c>
      <c r="D146" s="244">
        <f t="shared" si="50"/>
        <v>23900</v>
      </c>
      <c r="E146" s="121">
        <f t="shared" si="50"/>
        <v>23900</v>
      </c>
      <c r="F146" s="244">
        <f t="shared" si="50"/>
        <v>0</v>
      </c>
      <c r="G146" s="244">
        <f t="shared" si="50"/>
        <v>23900</v>
      </c>
      <c r="H146" s="245">
        <f t="shared" si="50"/>
        <v>26200</v>
      </c>
      <c r="I146" s="244">
        <f t="shared" si="50"/>
        <v>0</v>
      </c>
      <c r="J146" s="244">
        <f t="shared" si="50"/>
        <v>0</v>
      </c>
    </row>
    <row r="147" spans="1:10" s="6" customFormat="1" ht="12.75" customHeight="1">
      <c r="A147" s="169">
        <v>251</v>
      </c>
      <c r="B147" s="192" t="s">
        <v>41</v>
      </c>
      <c r="C147" s="120">
        <f>Оценка!C137</f>
        <v>23900</v>
      </c>
      <c r="D147" s="120">
        <f>Оценка!D137</f>
        <v>23900</v>
      </c>
      <c r="E147" s="124">
        <f>Оценка!E137</f>
        <v>23900</v>
      </c>
      <c r="F147" s="119">
        <f>D147-E147</f>
        <v>0</v>
      </c>
      <c r="G147" s="119">
        <f>F147+E147</f>
        <v>23900</v>
      </c>
      <c r="H147" s="125">
        <v>26200</v>
      </c>
      <c r="I147" s="119"/>
      <c r="J147" s="119"/>
    </row>
    <row r="148" spans="1:10" s="6" customFormat="1" ht="12.75">
      <c r="A148" s="251" t="s">
        <v>170</v>
      </c>
      <c r="B148" s="252" t="s">
        <v>169</v>
      </c>
      <c r="C148" s="249">
        <f aca="true" t="shared" si="51" ref="C148:J148">C149+C164</f>
        <v>148900</v>
      </c>
      <c r="D148" s="249">
        <f t="shared" si="51"/>
        <v>343850</v>
      </c>
      <c r="E148" s="250">
        <f t="shared" si="51"/>
        <v>260298.4</v>
      </c>
      <c r="F148" s="249">
        <f t="shared" si="51"/>
        <v>74301.59999999999</v>
      </c>
      <c r="G148" s="249">
        <f t="shared" si="51"/>
        <v>316800</v>
      </c>
      <c r="H148" s="179">
        <f t="shared" si="51"/>
        <v>182000</v>
      </c>
      <c r="I148" s="249">
        <f t="shared" si="51"/>
        <v>185500</v>
      </c>
      <c r="J148" s="249">
        <f t="shared" si="51"/>
        <v>91400</v>
      </c>
    </row>
    <row r="149" spans="1:10" s="102" customFormat="1" ht="13.5">
      <c r="A149" s="157" t="s">
        <v>172</v>
      </c>
      <c r="B149" s="279" t="s">
        <v>171</v>
      </c>
      <c r="C149" s="273">
        <f aca="true" t="shared" si="52" ref="C149:J149">C150+C161</f>
        <v>34100</v>
      </c>
      <c r="D149" s="273">
        <f t="shared" si="52"/>
        <v>39000</v>
      </c>
      <c r="E149" s="274">
        <f t="shared" si="52"/>
        <v>39000</v>
      </c>
      <c r="F149" s="273">
        <f t="shared" si="52"/>
        <v>0</v>
      </c>
      <c r="G149" s="273">
        <f t="shared" si="52"/>
        <v>39000</v>
      </c>
      <c r="H149" s="275">
        <f t="shared" si="52"/>
        <v>0</v>
      </c>
      <c r="I149" s="273">
        <f t="shared" si="52"/>
        <v>0</v>
      </c>
      <c r="J149" s="273">
        <f t="shared" si="52"/>
        <v>0</v>
      </c>
    </row>
    <row r="150" spans="1:10" s="102" customFormat="1" ht="53.25" customHeight="1">
      <c r="A150" s="157" t="s">
        <v>173</v>
      </c>
      <c r="B150" s="280" t="s">
        <v>176</v>
      </c>
      <c r="C150" s="281">
        <f aca="true" t="shared" si="53" ref="C150:J150">C151+C156+C159</f>
        <v>34100</v>
      </c>
      <c r="D150" s="281">
        <f t="shared" si="53"/>
        <v>39000</v>
      </c>
      <c r="E150" s="262">
        <f t="shared" si="53"/>
        <v>39000</v>
      </c>
      <c r="F150" s="281">
        <f t="shared" si="53"/>
        <v>0</v>
      </c>
      <c r="G150" s="281">
        <f t="shared" si="53"/>
        <v>39000</v>
      </c>
      <c r="H150" s="282">
        <f t="shared" si="53"/>
        <v>0</v>
      </c>
      <c r="I150" s="281">
        <f t="shared" si="53"/>
        <v>0</v>
      </c>
      <c r="J150" s="281">
        <f t="shared" si="53"/>
        <v>0</v>
      </c>
    </row>
    <row r="151" spans="1:10" s="1" customFormat="1" ht="30" customHeight="1">
      <c r="A151" s="283" t="s">
        <v>174</v>
      </c>
      <c r="B151" s="284" t="s">
        <v>177</v>
      </c>
      <c r="C151" s="285">
        <f aca="true" t="shared" si="54" ref="C151:J151">C152+C153</f>
        <v>34100</v>
      </c>
      <c r="D151" s="285">
        <f t="shared" si="54"/>
        <v>39000</v>
      </c>
      <c r="E151" s="286">
        <f t="shared" si="54"/>
        <v>39000</v>
      </c>
      <c r="F151" s="285">
        <f t="shared" si="54"/>
        <v>0</v>
      </c>
      <c r="G151" s="285">
        <f t="shared" si="54"/>
        <v>39000</v>
      </c>
      <c r="H151" s="245">
        <f t="shared" si="54"/>
        <v>0</v>
      </c>
      <c r="I151" s="285">
        <f t="shared" si="54"/>
        <v>0</v>
      </c>
      <c r="J151" s="285">
        <f t="shared" si="54"/>
        <v>0</v>
      </c>
    </row>
    <row r="152" spans="1:10" s="6" customFormat="1" ht="12" customHeight="1">
      <c r="A152" s="169">
        <v>225</v>
      </c>
      <c r="B152" s="170" t="s">
        <v>31</v>
      </c>
      <c r="C152" s="120">
        <f>Оценка!C142</f>
        <v>34100</v>
      </c>
      <c r="D152" s="120">
        <f>Оценка!D142</f>
        <v>39000</v>
      </c>
      <c r="E152" s="124">
        <f>Оценка!E142</f>
        <v>39000</v>
      </c>
      <c r="F152" s="119">
        <f>D152-E152</f>
        <v>0</v>
      </c>
      <c r="G152" s="119">
        <f>F152+E152</f>
        <v>39000</v>
      </c>
      <c r="H152" s="125"/>
      <c r="I152" s="119"/>
      <c r="J152" s="119"/>
    </row>
    <row r="153" spans="1:10" s="6" customFormat="1" ht="14.25" customHeight="1" hidden="1">
      <c r="A153" s="169">
        <v>226</v>
      </c>
      <c r="B153" s="170" t="s">
        <v>213</v>
      </c>
      <c r="C153" s="120">
        <f>Оценка!C143</f>
        <v>0</v>
      </c>
      <c r="D153" s="120">
        <f>Оценка!D143</f>
        <v>0</v>
      </c>
      <c r="E153" s="124">
        <f>Оценка!E143</f>
        <v>0</v>
      </c>
      <c r="F153" s="119">
        <f>SUM(F154:F155)</f>
        <v>0</v>
      </c>
      <c r="G153" s="119">
        <f>F153+E153</f>
        <v>0</v>
      </c>
      <c r="H153" s="125"/>
      <c r="I153" s="119"/>
      <c r="J153" s="119"/>
    </row>
    <row r="154" spans="1:10" s="6" customFormat="1" ht="5.25" customHeight="1" hidden="1">
      <c r="A154" s="169"/>
      <c r="B154" s="192" t="s">
        <v>82</v>
      </c>
      <c r="C154" s="120">
        <f>Оценка!C144</f>
        <v>0</v>
      </c>
      <c r="D154" s="120">
        <f>Оценка!D144</f>
        <v>0</v>
      </c>
      <c r="E154" s="124">
        <f>Оценка!E144</f>
        <v>0</v>
      </c>
      <c r="F154" s="119">
        <f>D154-E154</f>
        <v>0</v>
      </c>
      <c r="G154" s="119">
        <f>F154+E154</f>
        <v>0</v>
      </c>
      <c r="H154" s="125"/>
      <c r="I154" s="119"/>
      <c r="J154" s="119"/>
    </row>
    <row r="155" spans="1:10" s="6" customFormat="1" ht="5.25" customHeight="1" hidden="1">
      <c r="A155" s="169"/>
      <c r="B155" s="192" t="s">
        <v>83</v>
      </c>
      <c r="C155" s="120">
        <f>Оценка!C145</f>
        <v>0</v>
      </c>
      <c r="D155" s="120">
        <f>Оценка!D145</f>
        <v>0</v>
      </c>
      <c r="E155" s="124">
        <f>Оценка!E145</f>
        <v>0</v>
      </c>
      <c r="F155" s="119">
        <f>D155-E155</f>
        <v>0</v>
      </c>
      <c r="G155" s="119">
        <f>F155+E155</f>
        <v>0</v>
      </c>
      <c r="H155" s="125"/>
      <c r="I155" s="119"/>
      <c r="J155" s="119"/>
    </row>
    <row r="156" spans="1:10" s="6" customFormat="1" ht="54" customHeight="1" hidden="1">
      <c r="A156" s="169" t="s">
        <v>175</v>
      </c>
      <c r="B156" s="220" t="s">
        <v>178</v>
      </c>
      <c r="C156" s="244">
        <f aca="true" t="shared" si="55" ref="C156:J156">SUM(C157:C158)</f>
        <v>0</v>
      </c>
      <c r="D156" s="244">
        <f t="shared" si="55"/>
        <v>0</v>
      </c>
      <c r="E156" s="121">
        <f t="shared" si="55"/>
        <v>0</v>
      </c>
      <c r="F156" s="244">
        <f t="shared" si="55"/>
        <v>0</v>
      </c>
      <c r="G156" s="244">
        <f t="shared" si="55"/>
        <v>0</v>
      </c>
      <c r="H156" s="245">
        <f t="shared" si="55"/>
        <v>0</v>
      </c>
      <c r="I156" s="244">
        <f t="shared" si="55"/>
        <v>0</v>
      </c>
      <c r="J156" s="244">
        <f t="shared" si="55"/>
        <v>0</v>
      </c>
    </row>
    <row r="157" spans="1:10" s="6" customFormat="1" ht="6" customHeight="1" hidden="1">
      <c r="A157" s="169">
        <v>225</v>
      </c>
      <c r="B157" s="192" t="s">
        <v>90</v>
      </c>
      <c r="C157" s="119"/>
      <c r="D157" s="119">
        <v>0</v>
      </c>
      <c r="E157" s="121"/>
      <c r="F157" s="119">
        <f>D157-E157</f>
        <v>0</v>
      </c>
      <c r="G157" s="119">
        <f>F157+E157</f>
        <v>0</v>
      </c>
      <c r="H157" s="125"/>
      <c r="I157" s="119"/>
      <c r="J157" s="119"/>
    </row>
    <row r="158" spans="1:10" s="6" customFormat="1" ht="6" customHeight="1" hidden="1">
      <c r="A158" s="169">
        <v>225</v>
      </c>
      <c r="B158" s="192" t="s">
        <v>91</v>
      </c>
      <c r="C158" s="119"/>
      <c r="D158" s="119">
        <v>0</v>
      </c>
      <c r="E158" s="121"/>
      <c r="F158" s="119">
        <f>D158-E158</f>
        <v>0</v>
      </c>
      <c r="G158" s="119">
        <f>F158+E158</f>
        <v>0</v>
      </c>
      <c r="H158" s="125"/>
      <c r="I158" s="119"/>
      <c r="J158" s="119"/>
    </row>
    <row r="159" spans="1:10" s="6" customFormat="1" ht="57.75" customHeight="1" hidden="1">
      <c r="A159" s="169" t="s">
        <v>179</v>
      </c>
      <c r="B159" s="220" t="s">
        <v>180</v>
      </c>
      <c r="C159" s="244">
        <f aca="true" t="shared" si="56" ref="C159:J159">C160</f>
        <v>0</v>
      </c>
      <c r="D159" s="244">
        <f t="shared" si="56"/>
        <v>0</v>
      </c>
      <c r="E159" s="121">
        <f t="shared" si="56"/>
        <v>0</v>
      </c>
      <c r="F159" s="244">
        <f t="shared" si="56"/>
        <v>0</v>
      </c>
      <c r="G159" s="244">
        <f t="shared" si="56"/>
        <v>0</v>
      </c>
      <c r="H159" s="245">
        <f t="shared" si="56"/>
        <v>0</v>
      </c>
      <c r="I159" s="244">
        <f t="shared" si="56"/>
        <v>0</v>
      </c>
      <c r="J159" s="244">
        <f t="shared" si="56"/>
        <v>0</v>
      </c>
    </row>
    <row r="160" spans="1:10" s="6" customFormat="1" ht="6" customHeight="1" hidden="1">
      <c r="A160" s="169">
        <v>225</v>
      </c>
      <c r="B160" s="192" t="s">
        <v>92</v>
      </c>
      <c r="C160" s="119"/>
      <c r="D160" s="119"/>
      <c r="E160" s="121"/>
      <c r="F160" s="119">
        <f>D160-E160</f>
        <v>0</v>
      </c>
      <c r="G160" s="119">
        <f>F160+E160</f>
        <v>0</v>
      </c>
      <c r="H160" s="125"/>
      <c r="I160" s="119"/>
      <c r="J160" s="119"/>
    </row>
    <row r="161" spans="1:10" s="92" customFormat="1" ht="24.75" customHeight="1" hidden="1">
      <c r="A161" s="283" t="s">
        <v>181</v>
      </c>
      <c r="B161" s="163" t="s">
        <v>150</v>
      </c>
      <c r="C161" s="268">
        <f aca="true" t="shared" si="57" ref="C161:J162">C162</f>
        <v>0</v>
      </c>
      <c r="D161" s="268">
        <f t="shared" si="57"/>
        <v>0</v>
      </c>
      <c r="E161" s="182">
        <f t="shared" si="57"/>
        <v>0</v>
      </c>
      <c r="F161" s="268">
        <f t="shared" si="57"/>
        <v>0</v>
      </c>
      <c r="G161" s="268">
        <f t="shared" si="57"/>
        <v>0</v>
      </c>
      <c r="H161" s="235">
        <f t="shared" si="57"/>
        <v>0</v>
      </c>
      <c r="I161" s="268">
        <f t="shared" si="57"/>
        <v>0</v>
      </c>
      <c r="J161" s="268">
        <f t="shared" si="57"/>
        <v>0</v>
      </c>
    </row>
    <row r="162" spans="1:10" s="6" customFormat="1" ht="38.25" customHeight="1" hidden="1">
      <c r="A162" s="169" t="s">
        <v>179</v>
      </c>
      <c r="B162" s="168" t="s">
        <v>182</v>
      </c>
      <c r="C162" s="244">
        <f t="shared" si="57"/>
        <v>0</v>
      </c>
      <c r="D162" s="244">
        <f t="shared" si="57"/>
        <v>0</v>
      </c>
      <c r="E162" s="121">
        <f t="shared" si="57"/>
        <v>0</v>
      </c>
      <c r="F162" s="244">
        <f t="shared" si="57"/>
        <v>0</v>
      </c>
      <c r="G162" s="244">
        <f t="shared" si="57"/>
        <v>0</v>
      </c>
      <c r="H162" s="245">
        <f t="shared" si="57"/>
        <v>0</v>
      </c>
      <c r="I162" s="244">
        <f t="shared" si="57"/>
        <v>0</v>
      </c>
      <c r="J162" s="244">
        <f t="shared" si="57"/>
        <v>0</v>
      </c>
    </row>
    <row r="163" spans="1:10" s="6" customFormat="1" ht="0.75" customHeight="1" hidden="1">
      <c r="A163" s="169">
        <v>225</v>
      </c>
      <c r="B163" s="192" t="s">
        <v>85</v>
      </c>
      <c r="C163" s="119"/>
      <c r="D163" s="119"/>
      <c r="E163" s="121"/>
      <c r="F163" s="119">
        <f>D163-E163</f>
        <v>0</v>
      </c>
      <c r="G163" s="119">
        <f>F163+E163</f>
        <v>0</v>
      </c>
      <c r="H163" s="125"/>
      <c r="I163" s="119"/>
      <c r="J163" s="119"/>
    </row>
    <row r="164" spans="1:10" s="103" customFormat="1" ht="13.5">
      <c r="A164" s="287" t="s">
        <v>184</v>
      </c>
      <c r="B164" s="279" t="s">
        <v>183</v>
      </c>
      <c r="C164" s="288">
        <f aca="true" t="shared" si="58" ref="C164:J164">C165+C176</f>
        <v>114800</v>
      </c>
      <c r="D164" s="288">
        <f t="shared" si="58"/>
        <v>304850</v>
      </c>
      <c r="E164" s="289">
        <f t="shared" si="58"/>
        <v>221298.4</v>
      </c>
      <c r="F164" s="288">
        <f t="shared" si="58"/>
        <v>74301.59999999999</v>
      </c>
      <c r="G164" s="288">
        <f t="shared" si="58"/>
        <v>277800</v>
      </c>
      <c r="H164" s="290">
        <f t="shared" si="58"/>
        <v>182000</v>
      </c>
      <c r="I164" s="288">
        <f t="shared" si="58"/>
        <v>185500</v>
      </c>
      <c r="J164" s="288">
        <f t="shared" si="58"/>
        <v>91400</v>
      </c>
    </row>
    <row r="165" spans="1:10" s="92" customFormat="1" ht="24">
      <c r="A165" s="283" t="s">
        <v>188</v>
      </c>
      <c r="B165" s="291" t="s">
        <v>185</v>
      </c>
      <c r="C165" s="265">
        <f aca="true" t="shared" si="59" ref="C165:J165">C166+C171</f>
        <v>114800</v>
      </c>
      <c r="D165" s="265">
        <f t="shared" si="59"/>
        <v>304850</v>
      </c>
      <c r="E165" s="292">
        <f t="shared" si="59"/>
        <v>221298.4</v>
      </c>
      <c r="F165" s="293">
        <f t="shared" si="59"/>
        <v>74301.59999999999</v>
      </c>
      <c r="G165" s="293">
        <f t="shared" si="59"/>
        <v>277800</v>
      </c>
      <c r="H165" s="294">
        <f t="shared" si="59"/>
        <v>182000</v>
      </c>
      <c r="I165" s="293">
        <f t="shared" si="59"/>
        <v>185500</v>
      </c>
      <c r="J165" s="293">
        <f t="shared" si="59"/>
        <v>91400</v>
      </c>
    </row>
    <row r="166" spans="1:10" s="1" customFormat="1" ht="12.75" customHeight="1">
      <c r="A166" s="169" t="s">
        <v>187</v>
      </c>
      <c r="B166" s="168" t="s">
        <v>186</v>
      </c>
      <c r="C166" s="236">
        <f aca="true" t="shared" si="60" ref="C166:J166">SUM(C167:C170)</f>
        <v>114800</v>
      </c>
      <c r="D166" s="236">
        <f>SUM(D167:D170)</f>
        <v>139800</v>
      </c>
      <c r="E166" s="237">
        <f>SUM(E167:E170)</f>
        <v>65498.4</v>
      </c>
      <c r="F166" s="236">
        <f t="shared" si="60"/>
        <v>74301.59999999999</v>
      </c>
      <c r="G166" s="236">
        <f t="shared" si="60"/>
        <v>139800</v>
      </c>
      <c r="H166" s="238">
        <f t="shared" si="60"/>
        <v>155000</v>
      </c>
      <c r="I166" s="236">
        <f t="shared" si="60"/>
        <v>185500</v>
      </c>
      <c r="J166" s="236">
        <f t="shared" si="60"/>
        <v>91400</v>
      </c>
    </row>
    <row r="167" spans="1:10" s="1" customFormat="1" ht="13.5" customHeight="1">
      <c r="A167" s="169">
        <v>223</v>
      </c>
      <c r="B167" s="170" t="s">
        <v>223</v>
      </c>
      <c r="C167" s="120">
        <f>Оценка!C155</f>
        <v>97800</v>
      </c>
      <c r="D167" s="120">
        <f>Оценка!D155</f>
        <v>117800</v>
      </c>
      <c r="E167" s="124">
        <f>Оценка!E155</f>
        <v>53607.66</v>
      </c>
      <c r="F167" s="119">
        <f>D167-E167</f>
        <v>64192.34</v>
      </c>
      <c r="G167" s="119">
        <f>F167+E167</f>
        <v>117800</v>
      </c>
      <c r="H167" s="173">
        <v>115000</v>
      </c>
      <c r="I167" s="171">
        <v>120000</v>
      </c>
      <c r="J167" s="171">
        <f>100000-8600</f>
        <v>91400</v>
      </c>
    </row>
    <row r="168" spans="1:10" s="1" customFormat="1" ht="12.75" customHeight="1">
      <c r="A168" s="169">
        <v>226</v>
      </c>
      <c r="B168" s="192" t="s">
        <v>39</v>
      </c>
      <c r="C168" s="120">
        <f>Оценка!C156</f>
        <v>10000</v>
      </c>
      <c r="D168" s="120">
        <f>Оценка!D156</f>
        <v>10000</v>
      </c>
      <c r="E168" s="124">
        <f>Оценка!E156</f>
        <v>0</v>
      </c>
      <c r="F168" s="119">
        <f>D168-E168</f>
        <v>10000</v>
      </c>
      <c r="G168" s="119">
        <f>F168+E168</f>
        <v>10000</v>
      </c>
      <c r="H168" s="173">
        <v>20000</v>
      </c>
      <c r="I168" s="171">
        <v>21000</v>
      </c>
      <c r="J168" s="171"/>
    </row>
    <row r="169" spans="1:10" s="1" customFormat="1" ht="12.75" customHeight="1">
      <c r="A169" s="169"/>
      <c r="B169" s="192" t="s">
        <v>93</v>
      </c>
      <c r="C169" s="120">
        <f>Оценка!C157</f>
        <v>0</v>
      </c>
      <c r="D169" s="120">
        <f>Оценка!D157</f>
        <v>0</v>
      </c>
      <c r="E169" s="124">
        <f>Оценка!E157</f>
        <v>0</v>
      </c>
      <c r="F169" s="119">
        <f>D169-E169</f>
        <v>0</v>
      </c>
      <c r="G169" s="119">
        <f>F169+E169</f>
        <v>0</v>
      </c>
      <c r="H169" s="173"/>
      <c r="I169" s="171">
        <v>24500</v>
      </c>
      <c r="J169" s="171"/>
    </row>
    <row r="170" spans="1:10" s="1" customFormat="1" ht="13.5" customHeight="1">
      <c r="A170" s="169">
        <v>346</v>
      </c>
      <c r="B170" s="170" t="s">
        <v>40</v>
      </c>
      <c r="C170" s="120">
        <f>Оценка!C158</f>
        <v>7000</v>
      </c>
      <c r="D170" s="120">
        <f>Оценка!D158</f>
        <v>12000</v>
      </c>
      <c r="E170" s="124">
        <f>Оценка!E158</f>
        <v>11890.74</v>
      </c>
      <c r="F170" s="119">
        <f>D170-E170</f>
        <v>109.26000000000022</v>
      </c>
      <c r="G170" s="119">
        <f>F170+E170</f>
        <v>12000</v>
      </c>
      <c r="H170" s="173">
        <v>20000</v>
      </c>
      <c r="I170" s="171">
        <v>20000</v>
      </c>
      <c r="J170" s="171"/>
    </row>
    <row r="171" spans="1:10" s="1" customFormat="1" ht="13.5" customHeight="1">
      <c r="A171" s="169" t="s">
        <v>224</v>
      </c>
      <c r="B171" s="168" t="s">
        <v>225</v>
      </c>
      <c r="C171" s="236">
        <f>C175</f>
        <v>0</v>
      </c>
      <c r="D171" s="295">
        <f>SUM(D172:D175)</f>
        <v>165050</v>
      </c>
      <c r="E171" s="124">
        <f>SUM(E172:E175)</f>
        <v>155800</v>
      </c>
      <c r="F171" s="236">
        <f>F175</f>
        <v>0</v>
      </c>
      <c r="G171" s="236">
        <f>SUM(G172:G175)</f>
        <v>138000</v>
      </c>
      <c r="H171" s="238">
        <f>SUM(H172:H175)</f>
        <v>27000</v>
      </c>
      <c r="I171" s="236">
        <f>SUM(I172:I175)</f>
        <v>0</v>
      </c>
      <c r="J171" s="236">
        <f>SUM(J172:J175)</f>
        <v>0</v>
      </c>
    </row>
    <row r="172" spans="1:10" s="1" customFormat="1" ht="13.5" customHeight="1">
      <c r="A172" s="169" t="s">
        <v>275</v>
      </c>
      <c r="B172" s="192" t="s">
        <v>295</v>
      </c>
      <c r="C172" s="120">
        <f>Оценка!C160</f>
        <v>0</v>
      </c>
      <c r="D172" s="120">
        <f>Оценка!D160</f>
        <v>13550</v>
      </c>
      <c r="E172" s="124">
        <f>Оценка!E160</f>
        <v>5000</v>
      </c>
      <c r="F172" s="236"/>
      <c r="G172" s="236"/>
      <c r="H172" s="296">
        <v>9000</v>
      </c>
      <c r="I172" s="171"/>
      <c r="J172" s="171"/>
    </row>
    <row r="173" spans="1:10" s="1" customFormat="1" ht="13.5" customHeight="1">
      <c r="A173" s="169" t="s">
        <v>275</v>
      </c>
      <c r="B173" s="192" t="str">
        <f>Оценка!B161</f>
        <v>Установка деткого уличного комплекса</v>
      </c>
      <c r="C173" s="120">
        <f>Оценка!C161</f>
        <v>0</v>
      </c>
      <c r="D173" s="120">
        <f>Оценка!D161</f>
        <v>5500</v>
      </c>
      <c r="E173" s="124">
        <f>Оценка!E161</f>
        <v>5500</v>
      </c>
      <c r="F173" s="236"/>
      <c r="G173" s="236"/>
      <c r="H173" s="238"/>
      <c r="I173" s="236"/>
      <c r="J173" s="236"/>
    </row>
    <row r="174" spans="1:10" s="1" customFormat="1" ht="13.5" customHeight="1">
      <c r="A174" s="169" t="s">
        <v>226</v>
      </c>
      <c r="B174" s="192" t="s">
        <v>296</v>
      </c>
      <c r="C174" s="120">
        <f>Оценка!C162</f>
        <v>0</v>
      </c>
      <c r="D174" s="120">
        <f>Оценка!D162</f>
        <v>8000</v>
      </c>
      <c r="E174" s="124">
        <f>Оценка!E162</f>
        <v>7300</v>
      </c>
      <c r="F174" s="236"/>
      <c r="G174" s="236"/>
      <c r="H174" s="296">
        <v>18000</v>
      </c>
      <c r="I174" s="236"/>
      <c r="J174" s="236"/>
    </row>
    <row r="175" spans="1:10" s="1" customFormat="1" ht="13.5" customHeight="1">
      <c r="A175" s="169" t="s">
        <v>226</v>
      </c>
      <c r="B175" s="192" t="str">
        <f>Оценка!B163</f>
        <v>Детский уличный комплекс</v>
      </c>
      <c r="C175" s="120">
        <f>Оценка!C163</f>
        <v>0</v>
      </c>
      <c r="D175" s="120">
        <f>Оценка!D163</f>
        <v>138000</v>
      </c>
      <c r="E175" s="124">
        <f>Оценка!E163</f>
        <v>138000</v>
      </c>
      <c r="F175" s="119">
        <f>D175-E175</f>
        <v>0</v>
      </c>
      <c r="G175" s="119">
        <f>F175+E175</f>
        <v>138000</v>
      </c>
      <c r="H175" s="173"/>
      <c r="I175" s="171"/>
      <c r="J175" s="171"/>
    </row>
    <row r="176" spans="1:10" s="93" customFormat="1" ht="27" customHeight="1" hidden="1">
      <c r="A176" s="283" t="s">
        <v>189</v>
      </c>
      <c r="B176" s="163" t="s">
        <v>190</v>
      </c>
      <c r="C176" s="268">
        <f aca="true" t="shared" si="61" ref="C176:J177">C177</f>
        <v>0</v>
      </c>
      <c r="D176" s="268">
        <f t="shared" si="61"/>
        <v>0</v>
      </c>
      <c r="E176" s="182">
        <f t="shared" si="61"/>
        <v>0</v>
      </c>
      <c r="F176" s="268">
        <f t="shared" si="61"/>
        <v>0</v>
      </c>
      <c r="G176" s="268">
        <f t="shared" si="61"/>
        <v>0</v>
      </c>
      <c r="H176" s="235">
        <f t="shared" si="61"/>
        <v>0</v>
      </c>
      <c r="I176" s="268">
        <f t="shared" si="61"/>
        <v>0</v>
      </c>
      <c r="J176" s="268">
        <f t="shared" si="61"/>
        <v>0</v>
      </c>
    </row>
    <row r="177" spans="1:10" s="1" customFormat="1" ht="17.25" customHeight="1" hidden="1">
      <c r="A177" s="169" t="s">
        <v>191</v>
      </c>
      <c r="B177" s="220" t="s">
        <v>192</v>
      </c>
      <c r="C177" s="244">
        <f t="shared" si="61"/>
        <v>0</v>
      </c>
      <c r="D177" s="244">
        <f t="shared" si="61"/>
        <v>0</v>
      </c>
      <c r="E177" s="121">
        <f t="shared" si="61"/>
        <v>0</v>
      </c>
      <c r="F177" s="244">
        <f t="shared" si="61"/>
        <v>0</v>
      </c>
      <c r="G177" s="244">
        <f t="shared" si="61"/>
        <v>0</v>
      </c>
      <c r="H177" s="245">
        <f t="shared" si="61"/>
        <v>0</v>
      </c>
      <c r="I177" s="244">
        <f t="shared" si="61"/>
        <v>0</v>
      </c>
      <c r="J177" s="244">
        <f t="shared" si="61"/>
        <v>0</v>
      </c>
    </row>
    <row r="178" spans="1:10" s="1" customFormat="1" ht="9.75" customHeight="1" hidden="1">
      <c r="A178" s="169"/>
      <c r="B178" s="192" t="s">
        <v>86</v>
      </c>
      <c r="C178" s="119"/>
      <c r="D178" s="119">
        <v>0</v>
      </c>
      <c r="E178" s="121"/>
      <c r="F178" s="119">
        <f>D178-E178</f>
        <v>0</v>
      </c>
      <c r="G178" s="119">
        <f>F178+E178</f>
        <v>0</v>
      </c>
      <c r="H178" s="125"/>
      <c r="I178" s="119"/>
      <c r="J178" s="119"/>
    </row>
    <row r="179" spans="1:10" s="1" customFormat="1" ht="17.25" customHeight="1">
      <c r="A179" s="251" t="s">
        <v>194</v>
      </c>
      <c r="B179" s="252" t="s">
        <v>193</v>
      </c>
      <c r="C179" s="249">
        <f>C180</f>
        <v>219000</v>
      </c>
      <c r="D179" s="249">
        <f>D180</f>
        <v>219000</v>
      </c>
      <c r="E179" s="250">
        <f aca="true" t="shared" si="62" ref="E179:J179">E180</f>
        <v>185586.93</v>
      </c>
      <c r="F179" s="249">
        <f t="shared" si="62"/>
        <v>33413.07000000001</v>
      </c>
      <c r="G179" s="249">
        <f t="shared" si="62"/>
        <v>219000</v>
      </c>
      <c r="H179" s="179">
        <f t="shared" si="62"/>
        <v>244600</v>
      </c>
      <c r="I179" s="249">
        <f t="shared" si="62"/>
        <v>244600</v>
      </c>
      <c r="J179" s="249">
        <f t="shared" si="62"/>
        <v>244600</v>
      </c>
    </row>
    <row r="180" spans="1:10" s="102" customFormat="1" ht="15" customHeight="1">
      <c r="A180" s="157" t="s">
        <v>195</v>
      </c>
      <c r="B180" s="279" t="s">
        <v>196</v>
      </c>
      <c r="C180" s="297">
        <f aca="true" t="shared" si="63" ref="C180:J180">C182</f>
        <v>219000</v>
      </c>
      <c r="D180" s="297">
        <f t="shared" si="63"/>
        <v>219000</v>
      </c>
      <c r="E180" s="298">
        <f t="shared" si="63"/>
        <v>185586.93</v>
      </c>
      <c r="F180" s="297">
        <f t="shared" si="63"/>
        <v>33413.07000000001</v>
      </c>
      <c r="G180" s="297">
        <f t="shared" si="63"/>
        <v>219000</v>
      </c>
      <c r="H180" s="299">
        <f t="shared" si="63"/>
        <v>244600</v>
      </c>
      <c r="I180" s="297">
        <f t="shared" si="63"/>
        <v>244600</v>
      </c>
      <c r="J180" s="297">
        <f t="shared" si="63"/>
        <v>244600</v>
      </c>
    </row>
    <row r="181" spans="1:10" s="1" customFormat="1" ht="25.5" customHeight="1">
      <c r="A181" s="162" t="s">
        <v>297</v>
      </c>
      <c r="B181" s="163" t="s">
        <v>113</v>
      </c>
      <c r="C181" s="300">
        <f aca="true" t="shared" si="64" ref="C181:J181">C182</f>
        <v>219000</v>
      </c>
      <c r="D181" s="300">
        <f t="shared" si="64"/>
        <v>219000</v>
      </c>
      <c r="E181" s="301">
        <f t="shared" si="64"/>
        <v>185586.93</v>
      </c>
      <c r="F181" s="300">
        <f t="shared" si="64"/>
        <v>33413.07000000001</v>
      </c>
      <c r="G181" s="300">
        <f t="shared" si="64"/>
        <v>219000</v>
      </c>
      <c r="H181" s="302">
        <f t="shared" si="64"/>
        <v>244600</v>
      </c>
      <c r="I181" s="300">
        <f t="shared" si="64"/>
        <v>244600</v>
      </c>
      <c r="J181" s="300">
        <f t="shared" si="64"/>
        <v>244600</v>
      </c>
    </row>
    <row r="182" spans="1:10" s="1" customFormat="1" ht="39" customHeight="1">
      <c r="A182" s="283" t="s">
        <v>198</v>
      </c>
      <c r="B182" s="284" t="s">
        <v>197</v>
      </c>
      <c r="C182" s="257">
        <f>C183</f>
        <v>219000</v>
      </c>
      <c r="D182" s="257">
        <f>D183</f>
        <v>219000</v>
      </c>
      <c r="E182" s="303">
        <f aca="true" t="shared" si="65" ref="E182:J182">E183</f>
        <v>185586.93</v>
      </c>
      <c r="F182" s="257">
        <f t="shared" si="65"/>
        <v>33413.07000000001</v>
      </c>
      <c r="G182" s="257">
        <f t="shared" si="65"/>
        <v>219000</v>
      </c>
      <c r="H182" s="238">
        <f t="shared" si="65"/>
        <v>244600</v>
      </c>
      <c r="I182" s="257">
        <f t="shared" si="65"/>
        <v>244600</v>
      </c>
      <c r="J182" s="257">
        <f t="shared" si="65"/>
        <v>244600</v>
      </c>
    </row>
    <row r="183" spans="1:10" s="1" customFormat="1" ht="13.5" customHeight="1">
      <c r="A183" s="169">
        <v>264</v>
      </c>
      <c r="B183" s="192" t="s">
        <v>289</v>
      </c>
      <c r="C183" s="120">
        <f>Оценка!C170</f>
        <v>219000</v>
      </c>
      <c r="D183" s="120">
        <f>Оценка!D170</f>
        <v>219000</v>
      </c>
      <c r="E183" s="124">
        <f>Оценка!E170</f>
        <v>185586.93</v>
      </c>
      <c r="F183" s="119">
        <f>D183-E183</f>
        <v>33413.07000000001</v>
      </c>
      <c r="G183" s="119">
        <f>F183+E183</f>
        <v>219000</v>
      </c>
      <c r="H183" s="173">
        <v>244600</v>
      </c>
      <c r="I183" s="171">
        <v>244600</v>
      </c>
      <c r="J183" s="171">
        <v>244600</v>
      </c>
    </row>
    <row r="184" spans="1:10" ht="12.75">
      <c r="A184" s="169"/>
      <c r="B184" s="304" t="s">
        <v>26</v>
      </c>
      <c r="C184" s="221">
        <f>C179+C148+C136+C123+C122</f>
        <v>2324800</v>
      </c>
      <c r="D184" s="221">
        <f aca="true" t="shared" si="66" ref="D184:J184">D179+D148+D136+D131+D123+D122</f>
        <v>2801150</v>
      </c>
      <c r="E184" s="222">
        <f t="shared" si="66"/>
        <v>2114944.4699999997</v>
      </c>
      <c r="F184" s="221">
        <f t="shared" si="66"/>
        <v>676955.53</v>
      </c>
      <c r="G184" s="221">
        <f t="shared" si="66"/>
        <v>2691651</v>
      </c>
      <c r="H184" s="179">
        <f t="shared" si="66"/>
        <v>2581800</v>
      </c>
      <c r="I184" s="221">
        <f t="shared" si="66"/>
        <v>2632300</v>
      </c>
      <c r="J184" s="221">
        <f t="shared" si="66"/>
        <v>2484400</v>
      </c>
    </row>
    <row r="185" spans="1:10" ht="12.75">
      <c r="A185" s="169"/>
      <c r="B185" s="170" t="s">
        <v>16</v>
      </c>
      <c r="C185" s="119">
        <f aca="true" t="shared" si="67" ref="C185:J185">C29-C184</f>
        <v>0</v>
      </c>
      <c r="D185" s="119">
        <f t="shared" si="67"/>
        <v>-251200</v>
      </c>
      <c r="E185" s="121">
        <f t="shared" si="67"/>
        <v>90193.26000000024</v>
      </c>
      <c r="F185" s="119">
        <f t="shared" si="67"/>
        <v>-317858.26000000007</v>
      </c>
      <c r="G185" s="119">
        <f t="shared" si="67"/>
        <v>-127416</v>
      </c>
      <c r="H185" s="125">
        <f t="shared" si="67"/>
        <v>0</v>
      </c>
      <c r="I185" s="120">
        <f>I29-I184</f>
        <v>0</v>
      </c>
      <c r="J185" s="119">
        <f t="shared" si="67"/>
        <v>0</v>
      </c>
    </row>
    <row r="186" spans="3:5" ht="12.75">
      <c r="C186" s="104" t="s">
        <v>309</v>
      </c>
      <c r="D186" s="104">
        <v>136000</v>
      </c>
      <c r="E186" s="106">
        <f>E4-E139+D186</f>
        <v>193234.76</v>
      </c>
    </row>
    <row r="187" spans="9:10" ht="12.75">
      <c r="I187" s="308"/>
      <c r="J187" s="308"/>
    </row>
  </sheetData>
  <sheetProtection/>
  <autoFilter ref="A1:A185"/>
  <printOptions/>
  <pageMargins left="0.75" right="0.75" top="1" bottom="1" header="0.5" footer="0.5"/>
  <pageSetup fitToHeight="4" fitToWidth="4" horizontalDpi="600" verticalDpi="600" orientation="portrait" paperSize="9" scale="6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9">
      <selection activeCell="A42" sqref="A42"/>
    </sheetView>
  </sheetViews>
  <sheetFormatPr defaultColWidth="9.00390625" defaultRowHeight="12.75"/>
  <sheetData>
    <row r="2" ht="12.75">
      <c r="A2">
        <v>401600</v>
      </c>
    </row>
    <row r="3" ht="12.75">
      <c r="A3">
        <v>121300</v>
      </c>
    </row>
    <row r="4" ht="12.75">
      <c r="A4">
        <v>755000</v>
      </c>
    </row>
    <row r="5" ht="12.75">
      <c r="A5">
        <v>7800</v>
      </c>
    </row>
    <row r="6" ht="12.75">
      <c r="A6">
        <v>228000</v>
      </c>
    </row>
    <row r="7" ht="12.75">
      <c r="A7">
        <v>20000</v>
      </c>
    </row>
    <row r="8" ht="12.75">
      <c r="A8">
        <v>14500</v>
      </c>
    </row>
    <row r="9" ht="12.75">
      <c r="A9">
        <v>2600</v>
      </c>
    </row>
    <row r="10" ht="12.75">
      <c r="A10">
        <v>8000</v>
      </c>
    </row>
    <row r="11" ht="12.75">
      <c r="A11">
        <v>4800</v>
      </c>
    </row>
    <row r="12" ht="12.75">
      <c r="A12">
        <v>4000</v>
      </c>
    </row>
    <row r="13" ht="12.75">
      <c r="A13">
        <v>2600</v>
      </c>
    </row>
    <row r="14" ht="12.75">
      <c r="A14">
        <v>1900</v>
      </c>
    </row>
    <row r="15" ht="12.75">
      <c r="A15">
        <v>8000</v>
      </c>
    </row>
    <row r="16" ht="12.75">
      <c r="A16">
        <v>42000</v>
      </c>
    </row>
    <row r="17" ht="12.75">
      <c r="A17">
        <v>1900</v>
      </c>
    </row>
    <row r="18" ht="12.75">
      <c r="A18">
        <v>900</v>
      </c>
    </row>
    <row r="19" ht="12.75">
      <c r="A19">
        <v>10000</v>
      </c>
    </row>
    <row r="20" ht="12.75">
      <c r="A20">
        <v>2500</v>
      </c>
    </row>
    <row r="21" ht="12.75">
      <c r="A21">
        <v>2500</v>
      </c>
    </row>
    <row r="22" ht="12.75">
      <c r="A22">
        <v>10000</v>
      </c>
    </row>
    <row r="23" ht="12.75">
      <c r="A23">
        <v>2400</v>
      </c>
    </row>
    <row r="24" ht="12.75">
      <c r="A24">
        <v>100</v>
      </c>
    </row>
    <row r="25" ht="12.75">
      <c r="A25">
        <v>500</v>
      </c>
    </row>
    <row r="26" ht="12.75">
      <c r="A26">
        <v>500</v>
      </c>
    </row>
    <row r="27" ht="12.75">
      <c r="A27">
        <v>1600</v>
      </c>
    </row>
    <row r="28" ht="12.75">
      <c r="A28">
        <v>5300</v>
      </c>
    </row>
    <row r="29" ht="12.75">
      <c r="A29">
        <v>355300</v>
      </c>
    </row>
    <row r="30" ht="12.75">
      <c r="A30">
        <v>26200</v>
      </c>
    </row>
    <row r="31" ht="12.75">
      <c r="A31">
        <v>115000</v>
      </c>
    </row>
    <row r="32" ht="12.75">
      <c r="A32">
        <v>20000</v>
      </c>
    </row>
    <row r="33" ht="12.75">
      <c r="A33">
        <v>20000</v>
      </c>
    </row>
    <row r="34" ht="12.75">
      <c r="A34">
        <v>20000</v>
      </c>
    </row>
    <row r="35" ht="12.75">
      <c r="A35">
        <v>244540</v>
      </c>
    </row>
    <row r="36" ht="12.75">
      <c r="A36">
        <v>66000</v>
      </c>
    </row>
    <row r="37" ht="12.75">
      <c r="A37">
        <v>1000</v>
      </c>
    </row>
    <row r="38" ht="12.75">
      <c r="A38">
        <v>20000</v>
      </c>
    </row>
    <row r="39" ht="12.75">
      <c r="A39">
        <v>2800</v>
      </c>
    </row>
    <row r="40" ht="12.75">
      <c r="A40">
        <v>3000</v>
      </c>
    </row>
    <row r="41" ht="12.75">
      <c r="A41">
        <v>15700</v>
      </c>
    </row>
    <row r="42" spans="1:2" ht="12.75">
      <c r="A42">
        <f>SUM(A2:A41)</f>
        <v>2569840</v>
      </c>
      <c r="B42">
        <f>A42-'Аналитич.таб.'!H184</f>
        <v>-11960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Normal="85" zoomScaleSheetLayoutView="100" workbookViewId="0" topLeftCell="A1">
      <selection activeCell="E141" sqref="E141"/>
    </sheetView>
  </sheetViews>
  <sheetFormatPr defaultColWidth="9.00390625" defaultRowHeight="12.75"/>
  <cols>
    <col min="1" max="1" width="41.875" style="0" customWidth="1"/>
    <col min="2" max="2" width="9.125" style="0" customWidth="1"/>
    <col min="3" max="3" width="8.875" style="0" customWidth="1"/>
    <col min="4" max="4" width="8.25390625" style="0" customWidth="1"/>
    <col min="5" max="5" width="8.75390625" style="0" customWidth="1"/>
  </cols>
  <sheetData>
    <row r="1" ht="12.75">
      <c r="A1" s="1" t="s">
        <v>21</v>
      </c>
    </row>
    <row r="2" spans="1:3" ht="12.75">
      <c r="A2" s="3" t="s">
        <v>233</v>
      </c>
      <c r="B2" s="4"/>
      <c r="C2" s="4"/>
    </row>
    <row r="3" spans="1:5" ht="68.25" customHeight="1">
      <c r="A3" s="7" t="s">
        <v>7</v>
      </c>
      <c r="B3" s="36" t="s">
        <v>234</v>
      </c>
      <c r="C3" s="36" t="s">
        <v>235</v>
      </c>
      <c r="D3" s="37" t="s">
        <v>285</v>
      </c>
      <c r="E3" s="38" t="s">
        <v>286</v>
      </c>
    </row>
    <row r="4" spans="1:5" s="41" customFormat="1" ht="12.75">
      <c r="A4" s="9" t="s">
        <v>32</v>
      </c>
      <c r="B4" s="40">
        <f>SUM(B5:B8)</f>
        <v>337200</v>
      </c>
      <c r="C4" s="40">
        <f>SUM(C5:C8)</f>
        <v>337200</v>
      </c>
      <c r="D4" s="40">
        <f>SUM(D5:D8)</f>
        <v>282034.76</v>
      </c>
      <c r="E4" s="40">
        <v>337200</v>
      </c>
    </row>
    <row r="5" spans="1:5" s="41" customFormat="1" ht="9" customHeight="1" hidden="1">
      <c r="A5" s="43" t="s">
        <v>237</v>
      </c>
      <c r="B5" s="44">
        <v>154800</v>
      </c>
      <c r="C5" s="44">
        <f>B5</f>
        <v>154800</v>
      </c>
      <c r="D5" s="44">
        <v>128949.77</v>
      </c>
      <c r="E5" s="44"/>
    </row>
    <row r="6" spans="1:5" s="41" customFormat="1" ht="6.75" customHeight="1" hidden="1">
      <c r="A6" s="43" t="s">
        <v>239</v>
      </c>
      <c r="B6" s="44">
        <v>900</v>
      </c>
      <c r="C6" s="44">
        <f aca="true" t="shared" si="0" ref="C6:C11">B6</f>
        <v>900</v>
      </c>
      <c r="D6" s="44">
        <v>921.98</v>
      </c>
      <c r="E6" s="44"/>
    </row>
    <row r="7" spans="1:5" s="41" customFormat="1" ht="9" customHeight="1" hidden="1">
      <c r="A7" s="43" t="s">
        <v>241</v>
      </c>
      <c r="B7" s="44">
        <v>203700</v>
      </c>
      <c r="C7" s="44">
        <f t="shared" si="0"/>
        <v>203700</v>
      </c>
      <c r="D7" s="44">
        <v>174887.66</v>
      </c>
      <c r="E7" s="44"/>
    </row>
    <row r="8" spans="1:5" s="41" customFormat="1" ht="9" customHeight="1" hidden="1">
      <c r="A8" s="43" t="s">
        <v>243</v>
      </c>
      <c r="B8" s="44">
        <v>-22200</v>
      </c>
      <c r="C8" s="44">
        <f t="shared" si="0"/>
        <v>-22200</v>
      </c>
      <c r="D8" s="44">
        <v>-22724.65</v>
      </c>
      <c r="E8" s="44"/>
    </row>
    <row r="9" spans="1:5" s="41" customFormat="1" ht="14.25" customHeight="1">
      <c r="A9" s="45" t="s">
        <v>8</v>
      </c>
      <c r="B9" s="40">
        <v>232900</v>
      </c>
      <c r="C9" s="44">
        <f t="shared" si="0"/>
        <v>232900</v>
      </c>
      <c r="D9" s="40">
        <v>158342.3</v>
      </c>
      <c r="E9" s="40">
        <f>C9-35000</f>
        <v>197900</v>
      </c>
    </row>
    <row r="10" spans="1:5" s="41" customFormat="1" ht="12.75">
      <c r="A10" s="9" t="s">
        <v>43</v>
      </c>
      <c r="B10" s="40"/>
      <c r="C10" s="44">
        <f t="shared" si="0"/>
        <v>0</v>
      </c>
      <c r="D10" s="40">
        <v>1535</v>
      </c>
      <c r="E10" s="40">
        <v>1500</v>
      </c>
    </row>
    <row r="11" spans="1:5" s="41" customFormat="1" ht="12.75">
      <c r="A11" s="45" t="s">
        <v>9</v>
      </c>
      <c r="B11" s="40">
        <v>100000</v>
      </c>
      <c r="C11" s="44">
        <f t="shared" si="0"/>
        <v>100000</v>
      </c>
      <c r="D11" s="40">
        <v>48360.74</v>
      </c>
      <c r="E11" s="40">
        <v>93000</v>
      </c>
    </row>
    <row r="12" spans="1:5" s="41" customFormat="1" ht="12.75">
      <c r="A12" s="45" t="s">
        <v>10</v>
      </c>
      <c r="B12" s="40">
        <f>SUM(B13:B14)</f>
        <v>281100</v>
      </c>
      <c r="C12" s="40">
        <f>SUM(C13:C14)</f>
        <v>281100</v>
      </c>
      <c r="D12" s="40">
        <v>136961.9</v>
      </c>
      <c r="E12" s="40">
        <f>C12-59500</f>
        <v>221600</v>
      </c>
    </row>
    <row r="13" spans="1:5" s="41" customFormat="1" ht="12.75" hidden="1">
      <c r="A13" s="43" t="s">
        <v>248</v>
      </c>
      <c r="B13" s="44">
        <v>131100</v>
      </c>
      <c r="C13" s="44">
        <f>B13</f>
        <v>131100</v>
      </c>
      <c r="D13" s="44">
        <v>69429.58</v>
      </c>
      <c r="E13" s="44"/>
    </row>
    <row r="14" spans="1:5" s="41" customFormat="1" ht="12.75" hidden="1">
      <c r="A14" s="43" t="s">
        <v>249</v>
      </c>
      <c r="B14" s="44">
        <v>150000</v>
      </c>
      <c r="C14" s="44">
        <f>B14</f>
        <v>150000</v>
      </c>
      <c r="D14" s="44">
        <v>67532.32</v>
      </c>
      <c r="E14" s="44"/>
    </row>
    <row r="15" spans="1:5" ht="12.75">
      <c r="A15" s="5" t="s">
        <v>11</v>
      </c>
      <c r="B15" s="12">
        <v>1500</v>
      </c>
      <c r="C15" s="12">
        <f>B15</f>
        <v>1500</v>
      </c>
      <c r="D15" s="40"/>
      <c r="E15" s="40">
        <v>800</v>
      </c>
    </row>
    <row r="16" spans="1:6" s="1" customFormat="1" ht="12.75">
      <c r="A16" s="2" t="s">
        <v>18</v>
      </c>
      <c r="B16" s="11">
        <f>B4+B9+B10+B11+B12+B15</f>
        <v>952700</v>
      </c>
      <c r="C16" s="11">
        <f>C4+C9+C10+C11+C12+C15</f>
        <v>952700</v>
      </c>
      <c r="D16" s="11">
        <f>D4+D9+D10+D11+D12+D15</f>
        <v>627234.7</v>
      </c>
      <c r="E16" s="11">
        <f>SUM(E15+E12+E11+E10+E9+E4)</f>
        <v>852000</v>
      </c>
      <c r="F16" s="307"/>
    </row>
    <row r="17" spans="1:5" s="1" customFormat="1" ht="12.75">
      <c r="A17" s="2" t="s">
        <v>19</v>
      </c>
      <c r="B17" s="11"/>
      <c r="C17" s="11"/>
      <c r="D17" s="11"/>
      <c r="E17" s="11"/>
    </row>
    <row r="18" spans="1:5" ht="16.5" customHeight="1">
      <c r="A18" s="13" t="s">
        <v>251</v>
      </c>
      <c r="B18" s="31">
        <v>2100</v>
      </c>
      <c r="C18" s="49">
        <v>2100</v>
      </c>
      <c r="D18" s="49"/>
      <c r="E18" s="49">
        <v>0</v>
      </c>
    </row>
    <row r="19" spans="1:5" ht="13.5" customHeight="1">
      <c r="A19" s="13" t="s">
        <v>252</v>
      </c>
      <c r="B19" s="12"/>
      <c r="C19" s="40">
        <v>110000</v>
      </c>
      <c r="D19" s="40">
        <v>110000</v>
      </c>
      <c r="E19" s="40">
        <v>110000</v>
      </c>
    </row>
    <row r="20" spans="1:5" ht="12.75">
      <c r="A20" s="9" t="s">
        <v>29</v>
      </c>
      <c r="B20" s="12"/>
      <c r="C20" s="40"/>
      <c r="D20" s="40">
        <v>12000</v>
      </c>
      <c r="E20" s="40">
        <v>13000</v>
      </c>
    </row>
    <row r="21" spans="1:5" s="1" customFormat="1" ht="12.75">
      <c r="A21" s="2" t="s">
        <v>20</v>
      </c>
      <c r="B21" s="11">
        <f>SUM(B18:B20)</f>
        <v>2100</v>
      </c>
      <c r="C21" s="11">
        <f>SUM(C18:C20)</f>
        <v>112100</v>
      </c>
      <c r="D21" s="11">
        <f>SUM(D18:D20)</f>
        <v>122000</v>
      </c>
      <c r="E21" s="11">
        <f>SUM(E18:E20)</f>
        <v>123000</v>
      </c>
    </row>
    <row r="22" spans="1:6" s="1" customFormat="1" ht="12.75">
      <c r="A22" s="2" t="s">
        <v>13</v>
      </c>
      <c r="B22" s="11">
        <f>B21+B16</f>
        <v>954800</v>
      </c>
      <c r="C22" s="11">
        <f>C21+C16</f>
        <v>1064800</v>
      </c>
      <c r="D22" s="11">
        <f>D21+D16</f>
        <v>749234.7</v>
      </c>
      <c r="E22" s="11">
        <f>E21+E16</f>
        <v>975000</v>
      </c>
      <c r="F22" s="307"/>
    </row>
    <row r="23" spans="1:5" s="305" customFormat="1" ht="39.75" customHeight="1">
      <c r="A23" s="306" t="str">
        <f>'Аналитич.таб.'!B20</f>
        <v>Дотации бюджетам сельских поселений на выравнивание бюджетной обеспеченности из бюджетов муниципальных районов</v>
      </c>
      <c r="B23" s="32">
        <v>992600</v>
      </c>
      <c r="C23" s="32">
        <v>992600</v>
      </c>
      <c r="D23" s="32">
        <v>938250</v>
      </c>
      <c r="E23" s="32">
        <v>992600</v>
      </c>
    </row>
    <row r="24" spans="1:5" s="305" customFormat="1" ht="55.5" customHeight="1">
      <c r="A24" s="306" t="str">
        <f>'Аналитич.таб.'!B23</f>
        <v>Субвенции бюджетам поселений на осуществление полномочий по первичному воинскому учету на территориях, где отсутствуют военные комиссариаты</v>
      </c>
      <c r="B24" s="32">
        <v>90600</v>
      </c>
      <c r="C24" s="32">
        <v>90600</v>
      </c>
      <c r="D24" s="32">
        <v>57681</v>
      </c>
      <c r="E24" s="32">
        <v>90600</v>
      </c>
    </row>
    <row r="25" spans="1:5" s="305" customFormat="1" ht="32.25" customHeight="1">
      <c r="A25" s="306" t="str">
        <f>'Аналитич.таб.'!B25</f>
        <v>Прочие межбюджетные трансферты передаваемые бюджетам сельских поселений</v>
      </c>
      <c r="B25" s="32">
        <v>286800</v>
      </c>
      <c r="C25" s="32">
        <v>401950</v>
      </c>
      <c r="D25" s="32">
        <v>401950</v>
      </c>
      <c r="E25" s="32">
        <v>401950</v>
      </c>
    </row>
    <row r="26" spans="1:6" s="1" customFormat="1" ht="12.75">
      <c r="A26" s="10" t="s">
        <v>256</v>
      </c>
      <c r="B26" s="11">
        <f>B25+B24+B23</f>
        <v>1370000</v>
      </c>
      <c r="C26" s="11">
        <f>C25+C24+C23</f>
        <v>1485150</v>
      </c>
      <c r="D26" s="11">
        <f>D25+D24+D23</f>
        <v>1397881</v>
      </c>
      <c r="E26" s="11">
        <f>E25+E24+E23</f>
        <v>1485150</v>
      </c>
      <c r="F26" s="307"/>
    </row>
    <row r="27" spans="1:8" s="1" customFormat="1" ht="23.25" customHeight="1">
      <c r="A27" s="51" t="s">
        <v>257</v>
      </c>
      <c r="B27" s="52">
        <f>B22+B26</f>
        <v>2324800</v>
      </c>
      <c r="C27" s="52">
        <f>C22+C26</f>
        <v>2549950</v>
      </c>
      <c r="D27" s="52">
        <f>D22+D26</f>
        <v>2147115.7</v>
      </c>
      <c r="E27" s="52">
        <f>E22+E26</f>
        <v>2460150</v>
      </c>
      <c r="F27" s="307"/>
      <c r="G27" s="307"/>
      <c r="H27" s="307"/>
    </row>
    <row r="28" spans="1:5" ht="15" customHeight="1">
      <c r="A28" s="54" t="s">
        <v>144</v>
      </c>
      <c r="B28" s="55">
        <f>B29+B37+B98+B101+B104</f>
        <v>1505200</v>
      </c>
      <c r="C28" s="55">
        <f>C29+C37+C98+C101+C104</f>
        <v>1650600</v>
      </c>
      <c r="D28" s="55">
        <f>D29+D37+D98+D101+D104</f>
        <v>1362678.07</v>
      </c>
      <c r="E28" s="55">
        <v>1650600</v>
      </c>
    </row>
    <row r="29" spans="1:5" ht="23.25" customHeight="1" hidden="1">
      <c r="A29" s="57" t="s">
        <v>112</v>
      </c>
      <c r="B29" s="58">
        <f>B30+B33</f>
        <v>461500</v>
      </c>
      <c r="C29" s="58">
        <f>C30+C33</f>
        <v>480200</v>
      </c>
      <c r="D29" s="58">
        <f>D30+D33</f>
        <v>419374.86</v>
      </c>
      <c r="E29" s="58">
        <f>E30+E33</f>
        <v>60825.14000000003</v>
      </c>
    </row>
    <row r="30" spans="1:5" ht="18" customHeight="1" hidden="1">
      <c r="A30" s="16" t="s">
        <v>114</v>
      </c>
      <c r="B30" s="11">
        <f>SUM(B31:B32)</f>
        <v>0</v>
      </c>
      <c r="C30" s="11">
        <f>SUM(C31:C32)</f>
        <v>0</v>
      </c>
      <c r="D30" s="11">
        <f>SUM(D31:D32)</f>
        <v>0</v>
      </c>
      <c r="E30" s="11">
        <f>SUM(E31:E32)</f>
        <v>0</v>
      </c>
    </row>
    <row r="31" spans="1:5" ht="18" customHeight="1" hidden="1">
      <c r="A31" s="14" t="s">
        <v>17</v>
      </c>
      <c r="B31" s="40"/>
      <c r="C31" s="40"/>
      <c r="D31" s="40"/>
      <c r="E31" s="32"/>
    </row>
    <row r="32" spans="1:5" ht="18" customHeight="1" hidden="1">
      <c r="A32" s="14" t="s">
        <v>4</v>
      </c>
      <c r="B32" s="40"/>
      <c r="C32" s="40"/>
      <c r="D32" s="40"/>
      <c r="E32" s="32"/>
    </row>
    <row r="33" spans="1:5" ht="18" customHeight="1" hidden="1">
      <c r="A33" s="16" t="s">
        <v>110</v>
      </c>
      <c r="B33" s="11">
        <f>SUM(B34:B36)</f>
        <v>461500</v>
      </c>
      <c r="C33" s="11">
        <f>SUM(C34:C36)</f>
        <v>480200</v>
      </c>
      <c r="D33" s="11">
        <f>SUM(D34:D36)</f>
        <v>419374.86</v>
      </c>
      <c r="E33" s="11">
        <f>SUM(E34:E36)</f>
        <v>60825.14000000003</v>
      </c>
    </row>
    <row r="34" spans="1:5" ht="18" customHeight="1" hidden="1">
      <c r="A34" s="15" t="s">
        <v>17</v>
      </c>
      <c r="B34" s="40">
        <v>350000</v>
      </c>
      <c r="C34" s="40">
        <v>365400</v>
      </c>
      <c r="D34" s="40">
        <v>338404.85</v>
      </c>
      <c r="E34" s="32">
        <f>C34-D34</f>
        <v>26995.150000000023</v>
      </c>
    </row>
    <row r="35" spans="1:5" ht="12.75" hidden="1">
      <c r="A35" s="14" t="s">
        <v>55</v>
      </c>
      <c r="B35" s="32">
        <v>4500</v>
      </c>
      <c r="C35" s="32">
        <v>4500</v>
      </c>
      <c r="D35" s="32"/>
      <c r="E35" s="32">
        <f>C35-D35</f>
        <v>4500</v>
      </c>
    </row>
    <row r="36" spans="1:5" ht="12.75" hidden="1">
      <c r="A36" s="14" t="s">
        <v>4</v>
      </c>
      <c r="B36" s="40">
        <v>107000</v>
      </c>
      <c r="C36" s="40">
        <v>110300</v>
      </c>
      <c r="D36" s="40">
        <v>80970.01</v>
      </c>
      <c r="E36" s="32">
        <f>C36-D36</f>
        <v>29329.990000000005</v>
      </c>
    </row>
    <row r="37" spans="1:5" s="41" customFormat="1" ht="25.5" hidden="1">
      <c r="A37" s="57" t="s">
        <v>113</v>
      </c>
      <c r="B37" s="11">
        <f>B38+B41</f>
        <v>1036100</v>
      </c>
      <c r="C37" s="11">
        <f>C38+C41</f>
        <v>1162800</v>
      </c>
      <c r="D37" s="11">
        <f>D38+D41</f>
        <v>936719.2100000001</v>
      </c>
      <c r="E37" s="11">
        <f>E38+E41</f>
        <v>226080.79000000004</v>
      </c>
    </row>
    <row r="38" spans="1:5" ht="38.25" hidden="1">
      <c r="A38" s="16" t="s">
        <v>114</v>
      </c>
      <c r="B38" s="11">
        <f>SUM(B39:B40)</f>
        <v>0</v>
      </c>
      <c r="C38" s="11">
        <f>SUM(C39:C40)</f>
        <v>0</v>
      </c>
      <c r="D38" s="11">
        <f>SUM(D39:D40)</f>
        <v>0</v>
      </c>
      <c r="E38" s="11">
        <f>SUM(E39:E40)</f>
        <v>0</v>
      </c>
    </row>
    <row r="39" spans="1:5" ht="12.75" hidden="1">
      <c r="A39" s="15" t="s">
        <v>17</v>
      </c>
      <c r="B39" s="12"/>
      <c r="C39" s="12"/>
      <c r="D39" s="12"/>
      <c r="E39" s="32"/>
    </row>
    <row r="40" spans="1:5" ht="12.75" hidden="1">
      <c r="A40" s="14" t="s">
        <v>4</v>
      </c>
      <c r="B40" s="12"/>
      <c r="C40" s="12"/>
      <c r="D40" s="12"/>
      <c r="E40" s="32"/>
    </row>
    <row r="41" spans="1:5" ht="38.25" hidden="1">
      <c r="A41" s="16" t="s">
        <v>111</v>
      </c>
      <c r="B41" s="11">
        <f>B45+B92+B97</f>
        <v>1036100</v>
      </c>
      <c r="C41" s="11">
        <f>C45+C92+C97</f>
        <v>1162800</v>
      </c>
      <c r="D41" s="11">
        <f>D45+D92+D97</f>
        <v>936719.2100000001</v>
      </c>
      <c r="E41" s="11">
        <f>E45+E92+E97</f>
        <v>226080.79000000004</v>
      </c>
    </row>
    <row r="42" spans="1:7" s="41" customFormat="1" ht="12.75" hidden="1">
      <c r="A42" s="14" t="s">
        <v>17</v>
      </c>
      <c r="B42" s="32">
        <v>646000</v>
      </c>
      <c r="C42" s="32">
        <v>674400</v>
      </c>
      <c r="D42" s="32">
        <v>540792.99</v>
      </c>
      <c r="E42" s="32">
        <f>C42-D42</f>
        <v>133607.01</v>
      </c>
      <c r="G42" s="59"/>
    </row>
    <row r="43" spans="1:5" ht="12.75" hidden="1">
      <c r="A43" s="14" t="s">
        <v>55</v>
      </c>
      <c r="B43" s="32">
        <v>7100</v>
      </c>
      <c r="C43" s="32">
        <v>7100</v>
      </c>
      <c r="D43" s="32">
        <v>7099.93</v>
      </c>
      <c r="E43" s="32">
        <f>C43-D43</f>
        <v>0.06999999999970896</v>
      </c>
    </row>
    <row r="44" spans="1:7" ht="12.75" hidden="1">
      <c r="A44" s="14" t="s">
        <v>4</v>
      </c>
      <c r="B44" s="32">
        <v>197200</v>
      </c>
      <c r="C44" s="32">
        <v>203700</v>
      </c>
      <c r="D44" s="32">
        <v>154321.11</v>
      </c>
      <c r="E44" s="32">
        <f>C44-D44</f>
        <v>49378.890000000014</v>
      </c>
      <c r="G44" s="59"/>
    </row>
    <row r="45" spans="1:5" ht="12.75" hidden="1">
      <c r="A45" s="60" t="s">
        <v>51</v>
      </c>
      <c r="B45" s="61">
        <f>SUM(B42:B44)</f>
        <v>850300</v>
      </c>
      <c r="C45" s="61">
        <f>SUM(C42:C44)</f>
        <v>885200</v>
      </c>
      <c r="D45" s="61">
        <f>SUM(D42:D44)</f>
        <v>702214.03</v>
      </c>
      <c r="E45" s="61">
        <f>SUM(E42:E44)</f>
        <v>182985.97000000003</v>
      </c>
    </row>
    <row r="46" spans="1:5" ht="12" customHeight="1" hidden="1">
      <c r="A46" s="22" t="s">
        <v>0</v>
      </c>
      <c r="B46" s="35">
        <f>SUM(B47:B55)</f>
        <v>34500</v>
      </c>
      <c r="C46" s="35">
        <f>SUM(C47:C55)</f>
        <v>34500</v>
      </c>
      <c r="D46" s="35">
        <f>SUM(D47:D55)</f>
        <v>26752</v>
      </c>
      <c r="E46" s="35">
        <f>SUM(E47:E55)</f>
        <v>7748</v>
      </c>
    </row>
    <row r="47" spans="1:5" ht="14.25" customHeight="1" hidden="1">
      <c r="A47" s="25" t="s">
        <v>49</v>
      </c>
      <c r="B47" s="12"/>
      <c r="C47" s="12"/>
      <c r="D47" s="12"/>
      <c r="E47" s="40">
        <f>C47-D47</f>
        <v>0</v>
      </c>
    </row>
    <row r="48" spans="1:5" ht="14.25" customHeight="1" hidden="1">
      <c r="A48" s="25" t="s">
        <v>105</v>
      </c>
      <c r="B48" s="12">
        <v>11520</v>
      </c>
      <c r="C48" s="12">
        <v>11520</v>
      </c>
      <c r="D48" s="95">
        <v>11808</v>
      </c>
      <c r="E48" s="40">
        <f aca="true" t="shared" si="1" ref="E48:E55">C48-D48</f>
        <v>-288</v>
      </c>
    </row>
    <row r="49" spans="1:5" ht="17.25" customHeight="1" hidden="1">
      <c r="A49" s="34" t="s">
        <v>258</v>
      </c>
      <c r="B49" s="12">
        <v>6300</v>
      </c>
      <c r="C49" s="12">
        <v>6300</v>
      </c>
      <c r="D49" s="12">
        <v>4254</v>
      </c>
      <c r="E49" s="40">
        <f t="shared" si="1"/>
        <v>2046</v>
      </c>
    </row>
    <row r="50" spans="1:5" ht="12.75" hidden="1">
      <c r="A50" s="19" t="s">
        <v>88</v>
      </c>
      <c r="B50" s="12">
        <v>14400</v>
      </c>
      <c r="C50" s="12">
        <v>14400</v>
      </c>
      <c r="D50" s="12">
        <f>9600+1200-2400</f>
        <v>8400</v>
      </c>
      <c r="E50" s="40">
        <f t="shared" si="1"/>
        <v>6000</v>
      </c>
    </row>
    <row r="51" spans="1:5" ht="12.75" hidden="1">
      <c r="A51" s="26" t="s">
        <v>259</v>
      </c>
      <c r="B51" s="12">
        <v>640</v>
      </c>
      <c r="C51" s="12">
        <v>640</v>
      </c>
      <c r="D51" s="12">
        <v>650</v>
      </c>
      <c r="E51" s="40">
        <f t="shared" si="1"/>
        <v>-10</v>
      </c>
    </row>
    <row r="52" spans="1:5" ht="12.75" hidden="1">
      <c r="A52" s="26" t="s">
        <v>260</v>
      </c>
      <c r="B52" s="12">
        <v>80</v>
      </c>
      <c r="C52" s="12">
        <v>80</v>
      </c>
      <c r="D52" s="12">
        <v>80</v>
      </c>
      <c r="E52" s="40">
        <f t="shared" si="1"/>
        <v>0</v>
      </c>
    </row>
    <row r="53" spans="1:5" ht="12.75" hidden="1">
      <c r="A53" s="26" t="s">
        <v>261</v>
      </c>
      <c r="B53" s="12">
        <v>70</v>
      </c>
      <c r="C53" s="12">
        <v>70</v>
      </c>
      <c r="D53" s="12">
        <v>70</v>
      </c>
      <c r="E53" s="40">
        <f t="shared" si="1"/>
        <v>0</v>
      </c>
    </row>
    <row r="54" spans="1:5" ht="12.75" hidden="1">
      <c r="A54" s="26" t="s">
        <v>262</v>
      </c>
      <c r="B54" s="12">
        <v>700</v>
      </c>
      <c r="C54" s="12">
        <v>700</v>
      </c>
      <c r="D54" s="12">
        <v>700</v>
      </c>
      <c r="E54" s="40">
        <f t="shared" si="1"/>
        <v>0</v>
      </c>
    </row>
    <row r="55" spans="1:5" ht="12.75" hidden="1">
      <c r="A55" s="26" t="s">
        <v>45</v>
      </c>
      <c r="B55" s="12">
        <v>790</v>
      </c>
      <c r="C55" s="12">
        <v>790</v>
      </c>
      <c r="D55" s="12">
        <v>790</v>
      </c>
      <c r="E55" s="40">
        <f t="shared" si="1"/>
        <v>0</v>
      </c>
    </row>
    <row r="56" spans="1:5" ht="12.75" hidden="1">
      <c r="A56" s="22" t="s">
        <v>1</v>
      </c>
      <c r="B56" s="35">
        <f>B57+B58</f>
        <v>14900</v>
      </c>
      <c r="C56" s="35">
        <f>C57+C58</f>
        <v>22400</v>
      </c>
      <c r="D56" s="35">
        <f>D57+D58</f>
        <v>15543.57</v>
      </c>
      <c r="E56" s="35">
        <f>E57+E58</f>
        <v>6856.43</v>
      </c>
    </row>
    <row r="57" spans="1:5" ht="12.75" hidden="1">
      <c r="A57" s="19" t="s">
        <v>215</v>
      </c>
      <c r="B57" s="8">
        <v>13600</v>
      </c>
      <c r="C57" s="8">
        <v>19600</v>
      </c>
      <c r="D57" s="8">
        <v>13404.8</v>
      </c>
      <c r="E57" s="40">
        <f>C57-D57</f>
        <v>6195.200000000001</v>
      </c>
    </row>
    <row r="58" spans="1:5" ht="13.5" customHeight="1" hidden="1">
      <c r="A58" s="24" t="s">
        <v>84</v>
      </c>
      <c r="B58" s="12">
        <v>1300</v>
      </c>
      <c r="C58" s="12">
        <v>2800</v>
      </c>
      <c r="D58" s="12">
        <v>2138.77</v>
      </c>
      <c r="E58" s="40">
        <f>C58-D58</f>
        <v>661.23</v>
      </c>
    </row>
    <row r="59" spans="1:5" ht="12.75" hidden="1">
      <c r="A59" s="22" t="s">
        <v>5</v>
      </c>
      <c r="B59" s="35">
        <f>SUM(B60:B63)</f>
        <v>38300</v>
      </c>
      <c r="C59" s="35">
        <f>SUM(C60:C63)</f>
        <v>45800</v>
      </c>
      <c r="D59" s="35">
        <f>SUM(D60:D63)</f>
        <v>40570</v>
      </c>
      <c r="E59" s="35">
        <f>SUM(E60:E63)</f>
        <v>5230</v>
      </c>
    </row>
    <row r="60" spans="1:5" ht="12.75" hidden="1">
      <c r="A60" s="14" t="s">
        <v>42</v>
      </c>
      <c r="B60" s="32">
        <v>8000</v>
      </c>
      <c r="C60" s="32">
        <f>B60</f>
        <v>8000</v>
      </c>
      <c r="D60" s="32">
        <v>3970</v>
      </c>
      <c r="E60" s="32">
        <f>C60-D60</f>
        <v>4030</v>
      </c>
    </row>
    <row r="61" spans="1:5" ht="12.75" hidden="1">
      <c r="A61" s="14" t="s">
        <v>106</v>
      </c>
      <c r="B61" s="32">
        <v>4800</v>
      </c>
      <c r="C61" s="32">
        <f>B61</f>
        <v>4800</v>
      </c>
      <c r="D61" s="32">
        <v>3600</v>
      </c>
      <c r="E61" s="32">
        <f>C61-D61</f>
        <v>1200</v>
      </c>
    </row>
    <row r="62" spans="1:5" ht="12.75" hidden="1">
      <c r="A62" s="14" t="s">
        <v>209</v>
      </c>
      <c r="B62" s="32"/>
      <c r="C62" s="32"/>
      <c r="D62" s="32"/>
      <c r="E62" s="32">
        <f>C62-D62</f>
        <v>0</v>
      </c>
    </row>
    <row r="63" spans="1:5" ht="12.75" hidden="1">
      <c r="A63" s="14" t="s">
        <v>263</v>
      </c>
      <c r="B63" s="32">
        <v>25500</v>
      </c>
      <c r="C63" s="32">
        <f>B63+7500</f>
        <v>33000</v>
      </c>
      <c r="D63" s="32">
        <v>33000</v>
      </c>
      <c r="E63" s="32">
        <f>C63-D63</f>
        <v>0</v>
      </c>
    </row>
    <row r="64" spans="1:5" ht="12.75" hidden="1">
      <c r="A64" s="22" t="s">
        <v>36</v>
      </c>
      <c r="B64" s="35">
        <f>SUM(B65:B70)</f>
        <v>18500</v>
      </c>
      <c r="C64" s="35">
        <f>SUM(C65:C70)</f>
        <v>11000</v>
      </c>
      <c r="D64" s="35">
        <f>SUM(D65:D70)</f>
        <v>9200</v>
      </c>
      <c r="E64" s="35">
        <f>SUM(E65:E70)</f>
        <v>1800</v>
      </c>
    </row>
    <row r="65" spans="1:5" ht="12.75" hidden="1">
      <c r="A65" s="23" t="s">
        <v>216</v>
      </c>
      <c r="B65" s="12">
        <v>3700</v>
      </c>
      <c r="C65" s="12">
        <f>B65</f>
        <v>3700</v>
      </c>
      <c r="D65" s="12">
        <v>3700</v>
      </c>
      <c r="E65" s="40">
        <f aca="true" t="shared" si="2" ref="E65:E70">C65-D65</f>
        <v>0</v>
      </c>
    </row>
    <row r="66" spans="1:5" ht="12.75" hidden="1">
      <c r="A66" s="14" t="s">
        <v>217</v>
      </c>
      <c r="B66" s="12">
        <v>2400</v>
      </c>
      <c r="C66" s="12">
        <f>B66</f>
        <v>2400</v>
      </c>
      <c r="D66" s="12">
        <v>2400</v>
      </c>
      <c r="E66" s="40">
        <f t="shared" si="2"/>
        <v>0</v>
      </c>
    </row>
    <row r="67" spans="1:5" ht="12.75" hidden="1">
      <c r="A67" s="14" t="s">
        <v>218</v>
      </c>
      <c r="B67" s="12">
        <v>1700</v>
      </c>
      <c r="C67" s="12">
        <f>B67</f>
        <v>1700</v>
      </c>
      <c r="D67" s="12">
        <v>1700</v>
      </c>
      <c r="E67" s="40">
        <f t="shared" si="2"/>
        <v>0</v>
      </c>
    </row>
    <row r="68" spans="1:5" ht="12.75" customHeight="1" hidden="1">
      <c r="A68" s="17" t="s">
        <v>37</v>
      </c>
      <c r="B68" s="65">
        <v>1300</v>
      </c>
      <c r="C68" s="12">
        <f>B68-100</f>
        <v>1200</v>
      </c>
      <c r="D68" s="65"/>
      <c r="E68" s="40">
        <f t="shared" si="2"/>
        <v>1200</v>
      </c>
    </row>
    <row r="69" spans="1:5" ht="12.75" customHeight="1" hidden="1">
      <c r="A69" s="17" t="s">
        <v>264</v>
      </c>
      <c r="B69" s="65">
        <v>2000</v>
      </c>
      <c r="C69" s="12">
        <f>B69</f>
        <v>2000</v>
      </c>
      <c r="D69" s="65">
        <v>1400</v>
      </c>
      <c r="E69" s="40">
        <f t="shared" si="2"/>
        <v>600</v>
      </c>
    </row>
    <row r="70" spans="1:5" ht="13.5" customHeight="1" hidden="1">
      <c r="A70" s="17" t="s">
        <v>77</v>
      </c>
      <c r="B70" s="65">
        <v>7400</v>
      </c>
      <c r="C70" s="12">
        <f>B70-7400</f>
        <v>0</v>
      </c>
      <c r="D70" s="65"/>
      <c r="E70" s="40">
        <f t="shared" si="2"/>
        <v>0</v>
      </c>
    </row>
    <row r="71" spans="1:5" ht="12.75" hidden="1">
      <c r="A71" s="22" t="s">
        <v>2</v>
      </c>
      <c r="B71" s="35">
        <f>SUM(B73:B73)</f>
        <v>0</v>
      </c>
      <c r="C71" s="35">
        <f>SUM(C72:C73)</f>
        <v>43100</v>
      </c>
      <c r="D71" s="35">
        <f>SUM(D72:D73)</f>
        <v>40070</v>
      </c>
      <c r="E71" s="35">
        <f>SUM(E72:E73)</f>
        <v>3030</v>
      </c>
    </row>
    <row r="72" spans="1:5" ht="12.75" hidden="1">
      <c r="A72" s="67" t="s">
        <v>265</v>
      </c>
      <c r="B72" s="35"/>
      <c r="C72" s="68">
        <v>39020</v>
      </c>
      <c r="D72" s="68">
        <v>35990</v>
      </c>
      <c r="E72" s="96">
        <f>C72-D72</f>
        <v>3030</v>
      </c>
    </row>
    <row r="73" spans="1:5" ht="12.75" hidden="1">
      <c r="A73" s="19" t="s">
        <v>266</v>
      </c>
      <c r="B73" s="70"/>
      <c r="C73" s="32">
        <v>4080</v>
      </c>
      <c r="D73" s="68">
        <v>4080</v>
      </c>
      <c r="E73" s="96">
        <f>C73-D73</f>
        <v>0</v>
      </c>
    </row>
    <row r="74" spans="1:5" ht="12.75" hidden="1">
      <c r="A74" s="22" t="s">
        <v>78</v>
      </c>
      <c r="B74" s="35">
        <f>SUM(B75:B77)</f>
        <v>38800</v>
      </c>
      <c r="C74" s="35">
        <f>SUM(C75:C77)</f>
        <v>45300</v>
      </c>
      <c r="D74" s="35">
        <f>SUM(D75:D77)</f>
        <v>36000</v>
      </c>
      <c r="E74" s="35">
        <f>SUM(E75:E77)</f>
        <v>9300</v>
      </c>
    </row>
    <row r="75" spans="1:5" ht="12.75" hidden="1">
      <c r="A75" s="14" t="s">
        <v>220</v>
      </c>
      <c r="B75" s="12">
        <v>36200</v>
      </c>
      <c r="C75" s="12">
        <v>40700</v>
      </c>
      <c r="D75" s="12">
        <v>33400</v>
      </c>
      <c r="E75" s="40">
        <f>C75-D75</f>
        <v>7300</v>
      </c>
    </row>
    <row r="76" spans="1:5" ht="12.75" hidden="1">
      <c r="A76" s="14" t="s">
        <v>219</v>
      </c>
      <c r="B76" s="12">
        <v>1750</v>
      </c>
      <c r="C76" s="12">
        <v>3750</v>
      </c>
      <c r="D76" s="12">
        <v>1750</v>
      </c>
      <c r="E76" s="40">
        <f>C76-D76</f>
        <v>2000</v>
      </c>
    </row>
    <row r="77" spans="1:5" ht="12.75" hidden="1">
      <c r="A77" s="14" t="s">
        <v>50</v>
      </c>
      <c r="B77" s="12">
        <v>850</v>
      </c>
      <c r="C77" s="12">
        <v>850</v>
      </c>
      <c r="D77" s="12">
        <v>850</v>
      </c>
      <c r="E77" s="40">
        <f>C77-D77</f>
        <v>0</v>
      </c>
    </row>
    <row r="78" spans="1:5" ht="12.75" hidden="1">
      <c r="A78" s="22" t="s">
        <v>79</v>
      </c>
      <c r="B78" s="35">
        <f>B79</f>
        <v>15300</v>
      </c>
      <c r="C78" s="35">
        <f>C79</f>
        <v>15300</v>
      </c>
      <c r="D78" s="35">
        <f>D79</f>
        <v>15300</v>
      </c>
      <c r="E78" s="35">
        <f>E79</f>
        <v>0</v>
      </c>
    </row>
    <row r="79" spans="1:5" ht="12.75" hidden="1">
      <c r="A79" s="14" t="s">
        <v>221</v>
      </c>
      <c r="B79" s="12">
        <v>15300</v>
      </c>
      <c r="C79" s="12">
        <v>15300</v>
      </c>
      <c r="D79" s="12">
        <v>15300</v>
      </c>
      <c r="E79" s="40">
        <f>C79-D79</f>
        <v>0</v>
      </c>
    </row>
    <row r="80" spans="1:5" ht="12.75" hidden="1">
      <c r="A80" s="22" t="s">
        <v>268</v>
      </c>
      <c r="B80" s="35">
        <f>B81</f>
        <v>0</v>
      </c>
      <c r="C80" s="35">
        <f>C81</f>
        <v>11800</v>
      </c>
      <c r="D80" s="35">
        <f>D81</f>
        <v>11800</v>
      </c>
      <c r="E80" s="35">
        <f>E81</f>
        <v>0</v>
      </c>
    </row>
    <row r="81" spans="1:5" ht="12.75" hidden="1">
      <c r="A81" s="14" t="s">
        <v>269</v>
      </c>
      <c r="B81" s="12"/>
      <c r="C81" s="12">
        <v>11800</v>
      </c>
      <c r="D81" s="12">
        <v>11800</v>
      </c>
      <c r="E81" s="40">
        <f>C81-D81</f>
        <v>0</v>
      </c>
    </row>
    <row r="82" spans="1:5" ht="12.75" hidden="1">
      <c r="A82" s="22" t="s">
        <v>58</v>
      </c>
      <c r="B82" s="35">
        <f>SUM(B83:B91)</f>
        <v>22600</v>
      </c>
      <c r="C82" s="35">
        <f>SUM(C83:C91)</f>
        <v>28600</v>
      </c>
      <c r="D82" s="35">
        <f>SUM(D83:D91)</f>
        <v>22403</v>
      </c>
      <c r="E82" s="35">
        <f>SUM(E83:E91)</f>
        <v>6197</v>
      </c>
    </row>
    <row r="83" spans="1:5" ht="12.75" hidden="1">
      <c r="A83" s="14" t="s">
        <v>89</v>
      </c>
      <c r="B83" s="12">
        <v>9100</v>
      </c>
      <c r="C83" s="12">
        <v>9800</v>
      </c>
      <c r="D83" s="12">
        <f>2800+2003</f>
        <v>4803</v>
      </c>
      <c r="E83" s="40">
        <f>C83-D83</f>
        <v>4997</v>
      </c>
    </row>
    <row r="84" spans="1:5" ht="12.75" hidden="1">
      <c r="A84" s="14" t="s">
        <v>47</v>
      </c>
      <c r="B84" s="12">
        <v>1000</v>
      </c>
      <c r="C84" s="12">
        <v>2047</v>
      </c>
      <c r="D84" s="12">
        <v>2047</v>
      </c>
      <c r="E84" s="40">
        <f aca="true" t="shared" si="3" ref="E84:E91">C84-D84</f>
        <v>0</v>
      </c>
    </row>
    <row r="85" spans="1:5" ht="12.75" hidden="1">
      <c r="A85" s="71" t="s">
        <v>22</v>
      </c>
      <c r="B85" s="12">
        <v>1500</v>
      </c>
      <c r="C85" s="12">
        <v>2500</v>
      </c>
      <c r="D85" s="12">
        <v>2500</v>
      </c>
      <c r="E85" s="40">
        <f t="shared" si="3"/>
        <v>0</v>
      </c>
    </row>
    <row r="86" spans="1:5" ht="12.75" hidden="1">
      <c r="A86" s="14" t="s">
        <v>80</v>
      </c>
      <c r="B86" s="65">
        <v>1200</v>
      </c>
      <c r="C86" s="65">
        <v>1200</v>
      </c>
      <c r="D86" s="65"/>
      <c r="E86" s="40">
        <f t="shared" si="3"/>
        <v>1200</v>
      </c>
    </row>
    <row r="87" spans="1:5" ht="12.75" hidden="1">
      <c r="A87" s="14" t="s">
        <v>270</v>
      </c>
      <c r="B87" s="65">
        <v>9800</v>
      </c>
      <c r="C87" s="65"/>
      <c r="D87" s="65"/>
      <c r="E87" s="40">
        <f t="shared" si="3"/>
        <v>0</v>
      </c>
    </row>
    <row r="88" spans="1:5" ht="12.75" hidden="1">
      <c r="A88" s="14" t="s">
        <v>271</v>
      </c>
      <c r="B88" s="65"/>
      <c r="C88" s="65">
        <v>1135</v>
      </c>
      <c r="D88" s="65">
        <v>1135</v>
      </c>
      <c r="E88" s="40">
        <f t="shared" si="3"/>
        <v>0</v>
      </c>
    </row>
    <row r="89" spans="1:5" ht="12.75" hidden="1">
      <c r="A89" s="14" t="s">
        <v>272</v>
      </c>
      <c r="B89" s="65"/>
      <c r="C89" s="65">
        <v>784</v>
      </c>
      <c r="D89" s="65">
        <v>784</v>
      </c>
      <c r="E89" s="40">
        <f t="shared" si="3"/>
        <v>0</v>
      </c>
    </row>
    <row r="90" spans="1:5" ht="12.75" hidden="1">
      <c r="A90" s="14" t="s">
        <v>273</v>
      </c>
      <c r="B90" s="65"/>
      <c r="C90" s="65">
        <v>2734</v>
      </c>
      <c r="D90" s="65">
        <v>2734</v>
      </c>
      <c r="E90" s="40">
        <f t="shared" si="3"/>
        <v>0</v>
      </c>
    </row>
    <row r="91" spans="1:5" ht="12.75" hidden="1">
      <c r="A91" s="17" t="s">
        <v>214</v>
      </c>
      <c r="B91" s="65"/>
      <c r="C91" s="12">
        <v>8400</v>
      </c>
      <c r="D91" s="65">
        <v>8400</v>
      </c>
      <c r="E91" s="40">
        <f t="shared" si="3"/>
        <v>0</v>
      </c>
    </row>
    <row r="92" spans="1:5" ht="12.75" hidden="1">
      <c r="A92" s="72" t="s">
        <v>52</v>
      </c>
      <c r="B92" s="73">
        <f>B46+B56+B59+B64+B71+B74+B78+B82+B80</f>
        <v>182900</v>
      </c>
      <c r="C92" s="73">
        <f>C46+C56+C59+C64+C71+C74+C78+C82+C80</f>
        <v>257800</v>
      </c>
      <c r="D92" s="73">
        <f>D46+D56+D59+D64+D71+D74+D78+D82+D80</f>
        <v>217638.57</v>
      </c>
      <c r="E92" s="73">
        <f>E46+E56+E59+E64+E71+E74+E78+E82+E80</f>
        <v>40161.43</v>
      </c>
    </row>
    <row r="93" spans="1:5" ht="12.75" hidden="1">
      <c r="A93" s="22" t="s">
        <v>56</v>
      </c>
      <c r="B93" s="69"/>
      <c r="C93" s="69"/>
      <c r="D93" s="69"/>
      <c r="E93" s="69"/>
    </row>
    <row r="94" spans="1:5" ht="12.75" hidden="1">
      <c r="A94" s="14" t="s">
        <v>76</v>
      </c>
      <c r="B94" s="40">
        <v>2900</v>
      </c>
      <c r="C94" s="40">
        <v>2900</v>
      </c>
      <c r="D94" s="32"/>
      <c r="E94" s="40">
        <f>C94-D94</f>
        <v>2900</v>
      </c>
    </row>
    <row r="95" spans="1:5" ht="12.75" hidden="1">
      <c r="A95" s="14" t="s">
        <v>75</v>
      </c>
      <c r="B95" s="66"/>
      <c r="C95" s="40">
        <v>16800</v>
      </c>
      <c r="D95" s="74">
        <v>16780</v>
      </c>
      <c r="E95" s="40">
        <f>C95-D95</f>
        <v>20</v>
      </c>
    </row>
    <row r="96" spans="1:5" ht="24.75" customHeight="1" hidden="1">
      <c r="A96" s="17" t="s">
        <v>46</v>
      </c>
      <c r="B96" s="65"/>
      <c r="C96" s="12">
        <v>100</v>
      </c>
      <c r="D96" s="65">
        <v>86.61</v>
      </c>
      <c r="E96" s="40">
        <f>C96-D96</f>
        <v>13.39</v>
      </c>
    </row>
    <row r="97" spans="1:5" ht="17.25" customHeight="1" hidden="1">
      <c r="A97" s="72" t="s">
        <v>53</v>
      </c>
      <c r="B97" s="75">
        <f>SUM(B94:B96)</f>
        <v>2900</v>
      </c>
      <c r="C97" s="75">
        <f>SUM(C94:C96)</f>
        <v>19800</v>
      </c>
      <c r="D97" s="75">
        <f>SUM(D94:D96)</f>
        <v>16866.61</v>
      </c>
      <c r="E97" s="75">
        <f>SUM(E94:E96)</f>
        <v>2933.39</v>
      </c>
    </row>
    <row r="98" spans="1:5" ht="17.25" customHeight="1" hidden="1">
      <c r="A98" s="77" t="s">
        <v>199</v>
      </c>
      <c r="B98" s="78">
        <f aca="true" t="shared" si="4" ref="B98:E99">B99</f>
        <v>0</v>
      </c>
      <c r="C98" s="78">
        <f t="shared" si="4"/>
        <v>0</v>
      </c>
      <c r="D98" s="78">
        <f t="shared" si="4"/>
        <v>0</v>
      </c>
      <c r="E98" s="78">
        <f t="shared" si="4"/>
        <v>0</v>
      </c>
    </row>
    <row r="99" spans="1:5" ht="17.25" customHeight="1" hidden="1">
      <c r="A99" s="16" t="s">
        <v>120</v>
      </c>
      <c r="B99" s="11">
        <f t="shared" si="4"/>
        <v>0</v>
      </c>
      <c r="C99" s="11">
        <f t="shared" si="4"/>
        <v>0</v>
      </c>
      <c r="D99" s="11">
        <f t="shared" si="4"/>
        <v>0</v>
      </c>
      <c r="E99" s="11">
        <f t="shared" si="4"/>
        <v>0</v>
      </c>
    </row>
    <row r="100" spans="1:5" ht="17.25" customHeight="1" hidden="1">
      <c r="A100" s="21" t="s">
        <v>38</v>
      </c>
      <c r="B100" s="74"/>
      <c r="C100" s="74"/>
      <c r="D100" s="74"/>
      <c r="E100" s="74"/>
    </row>
    <row r="101" spans="1:5" ht="17.25" customHeight="1" hidden="1">
      <c r="A101" s="77" t="s">
        <v>34</v>
      </c>
      <c r="B101" s="11">
        <f aca="true" t="shared" si="5" ref="B101:E102">B102</f>
        <v>500</v>
      </c>
      <c r="C101" s="11">
        <f t="shared" si="5"/>
        <v>500</v>
      </c>
      <c r="D101" s="11">
        <f t="shared" si="5"/>
        <v>0</v>
      </c>
      <c r="E101" s="11">
        <f t="shared" si="5"/>
        <v>500</v>
      </c>
    </row>
    <row r="102" spans="1:5" s="1" customFormat="1" ht="17.25" customHeight="1" hidden="1">
      <c r="A102" s="16" t="s">
        <v>123</v>
      </c>
      <c r="B102" s="11">
        <f t="shared" si="5"/>
        <v>500</v>
      </c>
      <c r="C102" s="11">
        <f t="shared" si="5"/>
        <v>500</v>
      </c>
      <c r="D102" s="11">
        <f t="shared" si="5"/>
        <v>0</v>
      </c>
      <c r="E102" s="11">
        <f t="shared" si="5"/>
        <v>500</v>
      </c>
    </row>
    <row r="103" spans="1:5" ht="12.75" hidden="1">
      <c r="A103" s="17" t="s">
        <v>34</v>
      </c>
      <c r="B103" s="32">
        <v>500</v>
      </c>
      <c r="C103" s="40">
        <v>500</v>
      </c>
      <c r="D103" s="11"/>
      <c r="E103" s="40">
        <f>C103-D103</f>
        <v>500</v>
      </c>
    </row>
    <row r="104" spans="1:5" ht="12.75" customHeight="1" hidden="1">
      <c r="A104" s="77" t="s">
        <v>124</v>
      </c>
      <c r="B104" s="11">
        <f>B105+B108+B111+B113</f>
        <v>7100</v>
      </c>
      <c r="C104" s="11">
        <f>C105+C108+C111+C113</f>
        <v>7100</v>
      </c>
      <c r="D104" s="11">
        <f>D105+D108+D111+D113</f>
        <v>6584</v>
      </c>
      <c r="E104" s="11">
        <f>E105+E108+E111+E113</f>
        <v>516</v>
      </c>
    </row>
    <row r="105" spans="1:5" ht="40.5" customHeight="1" hidden="1">
      <c r="A105" s="57" t="s">
        <v>125</v>
      </c>
      <c r="B105" s="80">
        <f aca="true" t="shared" si="6" ref="B105:E106">B106</f>
        <v>0</v>
      </c>
      <c r="C105" s="80">
        <f t="shared" si="6"/>
        <v>0</v>
      </c>
      <c r="D105" s="80">
        <f t="shared" si="6"/>
        <v>0</v>
      </c>
      <c r="E105" s="80">
        <f t="shared" si="6"/>
        <v>0</v>
      </c>
    </row>
    <row r="106" spans="1:5" ht="25.5" customHeight="1" hidden="1">
      <c r="A106" s="16" t="s">
        <v>128</v>
      </c>
      <c r="B106" s="33">
        <f t="shared" si="6"/>
        <v>0</v>
      </c>
      <c r="C106" s="33">
        <f t="shared" si="6"/>
        <v>0</v>
      </c>
      <c r="D106" s="33">
        <f t="shared" si="6"/>
        <v>0</v>
      </c>
      <c r="E106" s="33">
        <f t="shared" si="6"/>
        <v>0</v>
      </c>
    </row>
    <row r="107" spans="1:5" ht="12.75" customHeight="1" hidden="1">
      <c r="A107" s="17" t="s">
        <v>81</v>
      </c>
      <c r="B107" s="32"/>
      <c r="C107" s="32"/>
      <c r="D107" s="32"/>
      <c r="E107" s="40"/>
    </row>
    <row r="108" spans="1:5" ht="27" customHeight="1" hidden="1">
      <c r="A108" s="57" t="s">
        <v>130</v>
      </c>
      <c r="B108" s="80">
        <f aca="true" t="shared" si="7" ref="B108:E109">B109</f>
        <v>500</v>
      </c>
      <c r="C108" s="80">
        <f t="shared" si="7"/>
        <v>500</v>
      </c>
      <c r="D108" s="80">
        <f t="shared" si="7"/>
        <v>0</v>
      </c>
      <c r="E108" s="80">
        <f t="shared" si="7"/>
        <v>500</v>
      </c>
    </row>
    <row r="109" spans="1:5" ht="12.75" customHeight="1" hidden="1">
      <c r="A109" s="16" t="s">
        <v>132</v>
      </c>
      <c r="B109" s="33">
        <f t="shared" si="7"/>
        <v>500</v>
      </c>
      <c r="C109" s="33">
        <f t="shared" si="7"/>
        <v>500</v>
      </c>
      <c r="D109" s="33">
        <f t="shared" si="7"/>
        <v>0</v>
      </c>
      <c r="E109" s="33">
        <f t="shared" si="7"/>
        <v>500</v>
      </c>
    </row>
    <row r="110" spans="1:5" ht="12.75" customHeight="1" hidden="1">
      <c r="A110" s="17" t="s">
        <v>57</v>
      </c>
      <c r="B110" s="32">
        <v>500</v>
      </c>
      <c r="C110" s="32">
        <v>500</v>
      </c>
      <c r="D110" s="32"/>
      <c r="E110" s="40">
        <f>C110-D110</f>
        <v>500</v>
      </c>
    </row>
    <row r="111" spans="1:5" ht="23.25" customHeight="1" hidden="1">
      <c r="A111" s="30" t="s">
        <v>134</v>
      </c>
      <c r="B111" s="33">
        <f>B112</f>
        <v>1600</v>
      </c>
      <c r="C111" s="33">
        <f>C112</f>
        <v>1600</v>
      </c>
      <c r="D111" s="33">
        <f>D112</f>
        <v>1584</v>
      </c>
      <c r="E111" s="33">
        <f>E112</f>
        <v>16</v>
      </c>
    </row>
    <row r="112" spans="1:5" ht="25.5" customHeight="1" hidden="1">
      <c r="A112" s="17" t="s">
        <v>35</v>
      </c>
      <c r="B112" s="32">
        <v>1600</v>
      </c>
      <c r="C112" s="32">
        <v>1600</v>
      </c>
      <c r="D112" s="32">
        <v>1584</v>
      </c>
      <c r="E112" s="40">
        <f>C112-D112</f>
        <v>16</v>
      </c>
    </row>
    <row r="113" spans="1:5" ht="40.5" customHeight="1" hidden="1">
      <c r="A113" s="16" t="s">
        <v>136</v>
      </c>
      <c r="B113" s="33">
        <f>SUM(B114:B114)</f>
        <v>5000</v>
      </c>
      <c r="C113" s="33">
        <f>SUM(C114:C114)</f>
        <v>5000</v>
      </c>
      <c r="D113" s="33">
        <f>SUM(D114:D114)</f>
        <v>5000</v>
      </c>
      <c r="E113" s="33"/>
    </row>
    <row r="114" spans="1:5" ht="13.5" customHeight="1" hidden="1">
      <c r="A114" s="17" t="s">
        <v>94</v>
      </c>
      <c r="B114" s="40">
        <v>5000</v>
      </c>
      <c r="C114" s="40">
        <v>5000</v>
      </c>
      <c r="D114" s="40">
        <v>5000</v>
      </c>
      <c r="E114" s="40">
        <f>C114-D114</f>
        <v>0</v>
      </c>
    </row>
    <row r="115" spans="1:5" ht="15.75" customHeight="1" hidden="1">
      <c r="A115" s="20" t="s">
        <v>25</v>
      </c>
      <c r="B115" s="11">
        <f>B29+B37+B99+B102+B104</f>
        <v>1505200</v>
      </c>
      <c r="C115" s="11">
        <f>C29+C37+C99+C102+C104</f>
        <v>1650600</v>
      </c>
      <c r="D115" s="11">
        <f>D29+D37+D99+D102+D104</f>
        <v>1362678.07</v>
      </c>
      <c r="E115" s="11">
        <f>E29+E37+E99+E102+E104</f>
        <v>287921.93000000005</v>
      </c>
    </row>
    <row r="116" spans="1:5" ht="21" customHeight="1">
      <c r="A116" s="82" t="s">
        <v>139</v>
      </c>
      <c r="B116" s="83">
        <f>B118</f>
        <v>90600</v>
      </c>
      <c r="C116" s="83">
        <f>C118</f>
        <v>90600</v>
      </c>
      <c r="D116" s="83">
        <f>D118</f>
        <v>57681.07</v>
      </c>
      <c r="E116" s="83">
        <v>90600</v>
      </c>
    </row>
    <row r="117" spans="1:5" ht="21" customHeight="1" hidden="1">
      <c r="A117" s="77" t="s">
        <v>143</v>
      </c>
      <c r="B117" s="11"/>
      <c r="C117" s="11"/>
      <c r="D117" s="11"/>
      <c r="E117" s="11"/>
    </row>
    <row r="118" spans="1:5" s="1" customFormat="1" ht="21" customHeight="1" hidden="1">
      <c r="A118" s="16" t="s">
        <v>141</v>
      </c>
      <c r="B118" s="33">
        <f>SUM(B119:B123)</f>
        <v>90600</v>
      </c>
      <c r="C118" s="33">
        <f>SUM(C119:C123)</f>
        <v>90600</v>
      </c>
      <c r="D118" s="33">
        <f>SUM(D119:D123)</f>
        <v>57681.07</v>
      </c>
      <c r="E118" s="33">
        <f>SUM(E119:E123)</f>
        <v>32918.93</v>
      </c>
    </row>
    <row r="119" spans="1:5" s="1" customFormat="1" ht="21" customHeight="1" hidden="1">
      <c r="A119" s="14" t="s">
        <v>17</v>
      </c>
      <c r="B119" s="32">
        <v>65600</v>
      </c>
      <c r="C119" s="32">
        <v>64500</v>
      </c>
      <c r="D119" s="32">
        <v>40398.01</v>
      </c>
      <c r="E119" s="40">
        <f>C119-D119</f>
        <v>24101.989999999998</v>
      </c>
    </row>
    <row r="120" spans="1:5" s="1" customFormat="1" ht="21" customHeight="1" hidden="1">
      <c r="A120" s="14" t="s">
        <v>210</v>
      </c>
      <c r="B120" s="32"/>
      <c r="C120" s="32">
        <v>1100</v>
      </c>
      <c r="D120" s="32">
        <v>504.67</v>
      </c>
      <c r="E120" s="40">
        <f>C120-D120</f>
        <v>595.3299999999999</v>
      </c>
    </row>
    <row r="121" spans="1:5" s="1" customFormat="1" ht="21" customHeight="1" hidden="1">
      <c r="A121" s="14" t="s">
        <v>4</v>
      </c>
      <c r="B121" s="32">
        <v>19800</v>
      </c>
      <c r="C121" s="32">
        <v>19800</v>
      </c>
      <c r="D121" s="32">
        <v>11578.39</v>
      </c>
      <c r="E121" s="40">
        <f>C121-D121</f>
        <v>8221.61</v>
      </c>
    </row>
    <row r="122" spans="1:5" s="1" customFormat="1" ht="21" customHeight="1" hidden="1">
      <c r="A122" s="14" t="s">
        <v>212</v>
      </c>
      <c r="B122" s="32">
        <v>2400</v>
      </c>
      <c r="C122" s="32">
        <v>2400</v>
      </c>
      <c r="D122" s="32">
        <v>2400</v>
      </c>
      <c r="E122" s="40">
        <f>C122-D122</f>
        <v>0</v>
      </c>
    </row>
    <row r="123" spans="1:5" s="1" customFormat="1" ht="21" customHeight="1" hidden="1">
      <c r="A123" s="14" t="s">
        <v>28</v>
      </c>
      <c r="B123" s="32">
        <v>2800</v>
      </c>
      <c r="C123" s="32">
        <v>2800</v>
      </c>
      <c r="D123" s="32">
        <v>2800</v>
      </c>
      <c r="E123" s="40">
        <f>C123-D123</f>
        <v>0</v>
      </c>
    </row>
    <row r="124" spans="1:5" s="1" customFormat="1" ht="21" customHeight="1" hidden="1">
      <c r="A124" s="84" t="s">
        <v>146</v>
      </c>
      <c r="B124" s="83">
        <f aca="true" t="shared" si="8" ref="B124:E127">B125</f>
        <v>0</v>
      </c>
      <c r="C124" s="83">
        <f t="shared" si="8"/>
        <v>0</v>
      </c>
      <c r="D124" s="83">
        <f t="shared" si="8"/>
        <v>0</v>
      </c>
      <c r="E124" s="83">
        <f t="shared" si="8"/>
        <v>0</v>
      </c>
    </row>
    <row r="125" spans="1:5" s="1" customFormat="1" ht="21" customHeight="1" hidden="1">
      <c r="A125" s="85" t="s">
        <v>148</v>
      </c>
      <c r="B125" s="78">
        <f t="shared" si="8"/>
        <v>0</v>
      </c>
      <c r="C125" s="78">
        <f t="shared" si="8"/>
        <v>0</v>
      </c>
      <c r="D125" s="78">
        <f t="shared" si="8"/>
        <v>0</v>
      </c>
      <c r="E125" s="78">
        <f t="shared" si="8"/>
        <v>0</v>
      </c>
    </row>
    <row r="126" spans="1:5" s="1" customFormat="1" ht="21" customHeight="1" hidden="1">
      <c r="A126" s="57" t="s">
        <v>150</v>
      </c>
      <c r="B126" s="80">
        <f t="shared" si="8"/>
        <v>0</v>
      </c>
      <c r="C126" s="80">
        <f t="shared" si="8"/>
        <v>0</v>
      </c>
      <c r="D126" s="80">
        <f t="shared" si="8"/>
        <v>0</v>
      </c>
      <c r="E126" s="80">
        <f t="shared" si="8"/>
        <v>0</v>
      </c>
    </row>
    <row r="127" spans="1:5" s="1" customFormat="1" ht="21" customHeight="1" hidden="1">
      <c r="A127" s="16" t="s">
        <v>152</v>
      </c>
      <c r="B127" s="33">
        <f t="shared" si="8"/>
        <v>0</v>
      </c>
      <c r="C127" s="33">
        <f t="shared" si="8"/>
        <v>0</v>
      </c>
      <c r="D127" s="33">
        <f t="shared" si="8"/>
        <v>0</v>
      </c>
      <c r="E127" s="33">
        <f t="shared" si="8"/>
        <v>0</v>
      </c>
    </row>
    <row r="128" spans="1:5" s="1" customFormat="1" ht="21" customHeight="1" hidden="1">
      <c r="A128" s="17" t="s">
        <v>87</v>
      </c>
      <c r="B128" s="32"/>
      <c r="C128" s="32"/>
      <c r="D128" s="32"/>
      <c r="E128" s="40">
        <f>C128-D128</f>
        <v>0</v>
      </c>
    </row>
    <row r="129" spans="1:5" s="41" customFormat="1" ht="21" customHeight="1">
      <c r="A129" s="84" t="s">
        <v>156</v>
      </c>
      <c r="B129" s="83">
        <f>B130+B135</f>
        <v>361100</v>
      </c>
      <c r="C129" s="83">
        <f>C130+C135</f>
        <v>497100</v>
      </c>
      <c r="D129" s="83">
        <f>D130+D135</f>
        <v>248700</v>
      </c>
      <c r="E129" s="83">
        <f>E130+E135</f>
        <v>204500</v>
      </c>
    </row>
    <row r="130" spans="1:5" s="41" customFormat="1" ht="21" customHeight="1" hidden="1">
      <c r="A130" s="85" t="s">
        <v>157</v>
      </c>
      <c r="B130" s="78">
        <f aca="true" t="shared" si="9" ref="B130:E131">B131</f>
        <v>337200</v>
      </c>
      <c r="C130" s="78">
        <f t="shared" si="9"/>
        <v>473200</v>
      </c>
      <c r="D130" s="78">
        <f t="shared" si="9"/>
        <v>224800</v>
      </c>
      <c r="E130" s="78">
        <f t="shared" si="9"/>
        <v>204500</v>
      </c>
    </row>
    <row r="131" spans="1:5" s="41" customFormat="1" ht="21" customHeight="1" hidden="1">
      <c r="A131" s="57" t="s">
        <v>159</v>
      </c>
      <c r="B131" s="86">
        <f t="shared" si="9"/>
        <v>337200</v>
      </c>
      <c r="C131" s="86">
        <f t="shared" si="9"/>
        <v>473200</v>
      </c>
      <c r="D131" s="86">
        <f t="shared" si="9"/>
        <v>224800</v>
      </c>
      <c r="E131" s="86">
        <f t="shared" si="9"/>
        <v>204500</v>
      </c>
    </row>
    <row r="132" spans="1:5" s="41" customFormat="1" ht="21" customHeight="1" hidden="1">
      <c r="A132" s="87" t="s">
        <v>162</v>
      </c>
      <c r="B132" s="33">
        <f>B133+B134</f>
        <v>337200</v>
      </c>
      <c r="C132" s="33">
        <f>C133+C134</f>
        <v>473200</v>
      </c>
      <c r="D132" s="33">
        <f>D133+D134</f>
        <v>224800</v>
      </c>
      <c r="E132" s="33">
        <f>E133+E134</f>
        <v>204500</v>
      </c>
    </row>
    <row r="133" spans="1:5" s="41" customFormat="1" ht="21" customHeight="1" hidden="1">
      <c r="A133" s="17" t="s">
        <v>30</v>
      </c>
      <c r="B133" s="40">
        <v>200200</v>
      </c>
      <c r="C133" s="40">
        <v>268000</v>
      </c>
      <c r="D133" s="40">
        <v>163500</v>
      </c>
      <c r="E133" s="40">
        <f>C133-D133</f>
        <v>104500</v>
      </c>
    </row>
    <row r="134" spans="1:5" s="41" customFormat="1" ht="21" customHeight="1" hidden="1">
      <c r="A134" s="17" t="s">
        <v>48</v>
      </c>
      <c r="B134" s="40">
        <v>137000</v>
      </c>
      <c r="C134" s="40">
        <v>205200</v>
      </c>
      <c r="D134" s="40">
        <v>61300</v>
      </c>
      <c r="E134" s="40">
        <v>100000</v>
      </c>
    </row>
    <row r="135" spans="1:5" s="41" customFormat="1" ht="21" customHeight="1" hidden="1">
      <c r="A135" s="85" t="s">
        <v>164</v>
      </c>
      <c r="B135" s="78">
        <f>B136+B139</f>
        <v>23900</v>
      </c>
      <c r="C135" s="78">
        <f>C136+C139</f>
        <v>23900</v>
      </c>
      <c r="D135" s="78">
        <f>D136+D139</f>
        <v>23900</v>
      </c>
      <c r="E135" s="78">
        <f>E136+E139</f>
        <v>0</v>
      </c>
    </row>
    <row r="136" spans="1:5" s="41" customFormat="1" ht="21" customHeight="1" hidden="1">
      <c r="A136" s="57" t="s">
        <v>125</v>
      </c>
      <c r="B136" s="80">
        <f aca="true" t="shared" si="10" ref="B136:E137">B137</f>
        <v>0</v>
      </c>
      <c r="C136" s="80">
        <f t="shared" si="10"/>
        <v>0</v>
      </c>
      <c r="D136" s="80">
        <f t="shared" si="10"/>
        <v>0</v>
      </c>
      <c r="E136" s="80">
        <f t="shared" si="10"/>
        <v>0</v>
      </c>
    </row>
    <row r="137" spans="1:5" s="41" customFormat="1" ht="21" customHeight="1" hidden="1">
      <c r="A137" s="16" t="s">
        <v>165</v>
      </c>
      <c r="B137" s="33">
        <f t="shared" si="10"/>
        <v>0</v>
      </c>
      <c r="C137" s="33">
        <f t="shared" si="10"/>
        <v>0</v>
      </c>
      <c r="D137" s="33">
        <f t="shared" si="10"/>
        <v>0</v>
      </c>
      <c r="E137" s="33">
        <f t="shared" si="10"/>
        <v>0</v>
      </c>
    </row>
    <row r="138" spans="1:5" s="41" customFormat="1" ht="21" customHeight="1" hidden="1">
      <c r="A138" s="17" t="s">
        <v>166</v>
      </c>
      <c r="B138" s="32"/>
      <c r="C138" s="32"/>
      <c r="D138" s="32"/>
      <c r="E138" s="40"/>
    </row>
    <row r="139" spans="1:5" s="41" customFormat="1" ht="21" customHeight="1" hidden="1">
      <c r="A139" s="16" t="s">
        <v>168</v>
      </c>
      <c r="B139" s="33">
        <f>SUM(B140:B140)</f>
        <v>23900</v>
      </c>
      <c r="C139" s="33">
        <f>SUM(C140:C140)</f>
        <v>23900</v>
      </c>
      <c r="D139" s="33">
        <f>SUM(D140:D140)</f>
        <v>23900</v>
      </c>
      <c r="E139" s="33">
        <f>SUM(E140:E140)</f>
        <v>0</v>
      </c>
    </row>
    <row r="140" spans="1:5" s="41" customFormat="1" ht="21" customHeight="1" hidden="1">
      <c r="A140" s="17" t="s">
        <v>41</v>
      </c>
      <c r="B140" s="40">
        <v>23900</v>
      </c>
      <c r="C140" s="40">
        <v>23900</v>
      </c>
      <c r="D140" s="40">
        <v>23900</v>
      </c>
      <c r="E140" s="40">
        <f>C140-D140</f>
        <v>0</v>
      </c>
    </row>
    <row r="141" spans="1:5" s="41" customFormat="1" ht="21" customHeight="1">
      <c r="A141" s="82" t="s">
        <v>304</v>
      </c>
      <c r="B141" s="83">
        <f>B142+B155</f>
        <v>148900</v>
      </c>
      <c r="C141" s="83">
        <f>C142+C155</f>
        <v>343850</v>
      </c>
      <c r="D141" s="83">
        <f>D142+D155</f>
        <v>260298.4</v>
      </c>
      <c r="E141" s="83">
        <f>C141</f>
        <v>343850</v>
      </c>
    </row>
    <row r="142" spans="1:5" s="1" customFormat="1" ht="21" customHeight="1" hidden="1">
      <c r="A142" s="88" t="s">
        <v>171</v>
      </c>
      <c r="B142" s="78">
        <f>B143+B152</f>
        <v>34100</v>
      </c>
      <c r="C142" s="78">
        <f>C143+C152</f>
        <v>39000</v>
      </c>
      <c r="D142" s="78">
        <f>D143+D152</f>
        <v>39000</v>
      </c>
      <c r="E142" s="78">
        <f>E143+E152</f>
        <v>0</v>
      </c>
    </row>
    <row r="143" spans="1:5" s="1" customFormat="1" ht="21" customHeight="1" hidden="1">
      <c r="A143" s="57" t="s">
        <v>176</v>
      </c>
      <c r="B143" s="80">
        <f>B144+B147+B150</f>
        <v>34100</v>
      </c>
      <c r="C143" s="80">
        <f>C144+C147+C150</f>
        <v>39000</v>
      </c>
      <c r="D143" s="80">
        <f>D144+D147+D150</f>
        <v>39000</v>
      </c>
      <c r="E143" s="80">
        <f>E144+E147+E150</f>
        <v>0</v>
      </c>
    </row>
    <row r="144" spans="1:5" s="1" customFormat="1" ht="21" customHeight="1" hidden="1">
      <c r="A144" s="29" t="s">
        <v>177</v>
      </c>
      <c r="B144" s="33">
        <f>B145+B146</f>
        <v>34100</v>
      </c>
      <c r="C144" s="33">
        <f>C145+C146</f>
        <v>39000</v>
      </c>
      <c r="D144" s="33">
        <f>D145+D146</f>
        <v>39000</v>
      </c>
      <c r="E144" s="33">
        <f>E145+E146</f>
        <v>0</v>
      </c>
    </row>
    <row r="145" spans="1:5" s="41" customFormat="1" ht="21" customHeight="1" hidden="1">
      <c r="A145" s="14" t="s">
        <v>31</v>
      </c>
      <c r="B145" s="40">
        <v>34100</v>
      </c>
      <c r="C145" s="40">
        <v>39000</v>
      </c>
      <c r="D145" s="40">
        <v>39000</v>
      </c>
      <c r="E145" s="40">
        <f>C145-D145</f>
        <v>0</v>
      </c>
    </row>
    <row r="146" spans="1:5" s="41" customFormat="1" ht="21" customHeight="1" hidden="1">
      <c r="A146" s="14" t="s">
        <v>213</v>
      </c>
      <c r="B146" s="40"/>
      <c r="C146" s="40"/>
      <c r="D146" s="40"/>
      <c r="E146" s="40"/>
    </row>
    <row r="147" spans="1:5" s="41" customFormat="1" ht="21" customHeight="1" hidden="1">
      <c r="A147" s="29" t="s">
        <v>178</v>
      </c>
      <c r="B147" s="33">
        <f>SUM(B148:B149)</f>
        <v>0</v>
      </c>
      <c r="C147" s="33">
        <f>SUM(C148:C149)</f>
        <v>0</v>
      </c>
      <c r="D147" s="33">
        <f>SUM(D148:D149)</f>
        <v>0</v>
      </c>
      <c r="E147" s="33">
        <f>SUM(E148:E149)</f>
        <v>0</v>
      </c>
    </row>
    <row r="148" spans="1:5" s="41" customFormat="1" ht="21" customHeight="1" hidden="1">
      <c r="A148" s="17" t="s">
        <v>90</v>
      </c>
      <c r="B148" s="40"/>
      <c r="C148" s="40">
        <v>0</v>
      </c>
      <c r="D148" s="40"/>
      <c r="E148" s="40">
        <f>C148-D148</f>
        <v>0</v>
      </c>
    </row>
    <row r="149" spans="1:5" s="41" customFormat="1" ht="21" customHeight="1" hidden="1">
      <c r="A149" s="17" t="s">
        <v>91</v>
      </c>
      <c r="B149" s="40"/>
      <c r="C149" s="40">
        <v>0</v>
      </c>
      <c r="D149" s="40"/>
      <c r="E149" s="40">
        <f>C149-D149</f>
        <v>0</v>
      </c>
    </row>
    <row r="150" spans="1:5" s="41" customFormat="1" ht="21" customHeight="1" hidden="1">
      <c r="A150" s="29" t="s">
        <v>180</v>
      </c>
      <c r="B150" s="33">
        <f>B151</f>
        <v>0</v>
      </c>
      <c r="C150" s="33">
        <f>C151</f>
        <v>0</v>
      </c>
      <c r="D150" s="33">
        <f>D151</f>
        <v>0</v>
      </c>
      <c r="E150" s="33">
        <f>E151</f>
        <v>0</v>
      </c>
    </row>
    <row r="151" spans="1:5" s="41" customFormat="1" ht="21" customHeight="1" hidden="1">
      <c r="A151" s="17" t="s">
        <v>92</v>
      </c>
      <c r="B151" s="40"/>
      <c r="C151" s="40"/>
      <c r="D151" s="40"/>
      <c r="E151" s="40"/>
    </row>
    <row r="152" spans="1:5" s="41" customFormat="1" ht="21" customHeight="1" hidden="1">
      <c r="A152" s="57" t="s">
        <v>150</v>
      </c>
      <c r="B152" s="80">
        <f aca="true" t="shared" si="11" ref="B152:E153">B153</f>
        <v>0</v>
      </c>
      <c r="C152" s="80">
        <f t="shared" si="11"/>
        <v>0</v>
      </c>
      <c r="D152" s="80">
        <f t="shared" si="11"/>
        <v>0</v>
      </c>
      <c r="E152" s="80">
        <f t="shared" si="11"/>
        <v>0</v>
      </c>
    </row>
    <row r="153" spans="1:5" s="41" customFormat="1" ht="21" customHeight="1" hidden="1">
      <c r="A153" s="16" t="s">
        <v>182</v>
      </c>
      <c r="B153" s="33">
        <f t="shared" si="11"/>
        <v>0</v>
      </c>
      <c r="C153" s="33">
        <f t="shared" si="11"/>
        <v>0</v>
      </c>
      <c r="D153" s="33">
        <f t="shared" si="11"/>
        <v>0</v>
      </c>
      <c r="E153" s="33">
        <f t="shared" si="11"/>
        <v>0</v>
      </c>
    </row>
    <row r="154" spans="1:5" s="41" customFormat="1" ht="21" customHeight="1" hidden="1">
      <c r="A154" s="17" t="s">
        <v>85</v>
      </c>
      <c r="B154" s="40"/>
      <c r="C154" s="40"/>
      <c r="D154" s="40"/>
      <c r="E154" s="40"/>
    </row>
    <row r="155" spans="1:5" s="41" customFormat="1" ht="21" customHeight="1" hidden="1">
      <c r="A155" s="88" t="s">
        <v>183</v>
      </c>
      <c r="B155" s="78">
        <f>B156+B167</f>
        <v>114800</v>
      </c>
      <c r="C155" s="78">
        <f>C156+C167</f>
        <v>304850</v>
      </c>
      <c r="D155" s="78">
        <f>D156+D167</f>
        <v>221298.4</v>
      </c>
      <c r="E155" s="78">
        <f>E156+E167</f>
        <v>83551.59999999999</v>
      </c>
    </row>
    <row r="156" spans="1:5" s="41" customFormat="1" ht="21" customHeight="1" hidden="1">
      <c r="A156" s="89" t="s">
        <v>185</v>
      </c>
      <c r="B156" s="78">
        <f>B157+B162</f>
        <v>114800</v>
      </c>
      <c r="C156" s="78">
        <f>C157+C162</f>
        <v>304850</v>
      </c>
      <c r="D156" s="78">
        <f>D157+D162</f>
        <v>221298.4</v>
      </c>
      <c r="E156" s="78">
        <f>E157+E162</f>
        <v>83551.59999999999</v>
      </c>
    </row>
    <row r="157" spans="1:5" s="1" customFormat="1" ht="21" customHeight="1" hidden="1">
      <c r="A157" s="16" t="s">
        <v>186</v>
      </c>
      <c r="B157" s="33">
        <f>SUM(B158:B161)</f>
        <v>114800</v>
      </c>
      <c r="C157" s="33">
        <f>SUM(C158:C161)</f>
        <v>139800</v>
      </c>
      <c r="D157" s="33">
        <f>SUM(D158:D161)</f>
        <v>65498.4</v>
      </c>
      <c r="E157" s="33">
        <f>SUM(E158:E161)</f>
        <v>74301.59999999999</v>
      </c>
    </row>
    <row r="158" spans="1:5" s="1" customFormat="1" ht="21" customHeight="1" hidden="1">
      <c r="A158" s="14" t="s">
        <v>223</v>
      </c>
      <c r="B158" s="40">
        <v>97800</v>
      </c>
      <c r="C158" s="40">
        <v>117800</v>
      </c>
      <c r="D158" s="32">
        <v>53607.66</v>
      </c>
      <c r="E158" s="40">
        <f>C158-D158</f>
        <v>64192.34</v>
      </c>
    </row>
    <row r="159" spans="1:5" s="1" customFormat="1" ht="21" customHeight="1" hidden="1">
      <c r="A159" s="17" t="s">
        <v>39</v>
      </c>
      <c r="B159" s="40">
        <v>10000</v>
      </c>
      <c r="C159" s="40">
        <v>10000</v>
      </c>
      <c r="D159" s="32"/>
      <c r="E159" s="40">
        <f>C159-D159</f>
        <v>10000</v>
      </c>
    </row>
    <row r="160" spans="1:5" s="1" customFormat="1" ht="21" customHeight="1" hidden="1">
      <c r="A160" s="17" t="s">
        <v>93</v>
      </c>
      <c r="B160" s="40"/>
      <c r="C160" s="40"/>
      <c r="D160" s="32"/>
      <c r="E160" s="40">
        <f>C160-D160</f>
        <v>0</v>
      </c>
    </row>
    <row r="161" spans="1:5" s="1" customFormat="1" ht="21" customHeight="1" hidden="1">
      <c r="A161" s="14" t="s">
        <v>40</v>
      </c>
      <c r="B161" s="12">
        <v>7000</v>
      </c>
      <c r="C161" s="40">
        <v>12000</v>
      </c>
      <c r="D161" s="32">
        <v>11890.74</v>
      </c>
      <c r="E161" s="40">
        <f>C161-D161</f>
        <v>109.26000000000022</v>
      </c>
    </row>
    <row r="162" spans="1:5" s="1" customFormat="1" ht="21" customHeight="1" hidden="1">
      <c r="A162" s="16" t="s">
        <v>225</v>
      </c>
      <c r="B162" s="33">
        <f>B163+B164+B165+B166</f>
        <v>0</v>
      </c>
      <c r="C162" s="33">
        <f>C163+C164+C165+C166</f>
        <v>165050</v>
      </c>
      <c r="D162" s="33">
        <f>D163+D164+D165+D166</f>
        <v>155800</v>
      </c>
      <c r="E162" s="33">
        <f>E163+E164+E165+E166</f>
        <v>9250</v>
      </c>
    </row>
    <row r="163" spans="1:5" s="1" customFormat="1" ht="21" customHeight="1" hidden="1">
      <c r="A163" s="90" t="s">
        <v>276</v>
      </c>
      <c r="B163" s="68"/>
      <c r="C163" s="68">
        <v>13550</v>
      </c>
      <c r="D163" s="68">
        <v>5000</v>
      </c>
      <c r="E163" s="68">
        <f>C163-D163</f>
        <v>8550</v>
      </c>
    </row>
    <row r="164" spans="1:5" s="1" customFormat="1" ht="21" customHeight="1" hidden="1">
      <c r="A164" s="14" t="s">
        <v>277</v>
      </c>
      <c r="B164" s="40"/>
      <c r="C164" s="40">
        <v>5500</v>
      </c>
      <c r="D164" s="68">
        <v>5500</v>
      </c>
      <c r="E164" s="68">
        <f>C164-D164</f>
        <v>0</v>
      </c>
    </row>
    <row r="165" spans="1:5" s="1" customFormat="1" ht="21" customHeight="1" hidden="1">
      <c r="A165" s="17" t="s">
        <v>278</v>
      </c>
      <c r="B165" s="40"/>
      <c r="C165" s="40">
        <v>8000</v>
      </c>
      <c r="D165" s="68">
        <v>7300</v>
      </c>
      <c r="E165" s="68">
        <f>C165-D165</f>
        <v>700</v>
      </c>
    </row>
    <row r="166" spans="1:5" s="1" customFormat="1" ht="21" customHeight="1" hidden="1">
      <c r="A166" s="17" t="s">
        <v>279</v>
      </c>
      <c r="B166" s="40"/>
      <c r="C166" s="40">
        <v>138000</v>
      </c>
      <c r="D166" s="68">
        <v>138000</v>
      </c>
      <c r="E166" s="68">
        <f>C166-D166</f>
        <v>0</v>
      </c>
    </row>
    <row r="167" spans="1:5" s="1" customFormat="1" ht="21" customHeight="1" hidden="1">
      <c r="A167" s="57" t="s">
        <v>190</v>
      </c>
      <c r="B167" s="80">
        <f aca="true" t="shared" si="12" ref="B167:E168">B168</f>
        <v>0</v>
      </c>
      <c r="C167" s="80">
        <f t="shared" si="12"/>
        <v>0</v>
      </c>
      <c r="D167" s="80">
        <f t="shared" si="12"/>
        <v>0</v>
      </c>
      <c r="E167" s="80">
        <f t="shared" si="12"/>
        <v>0</v>
      </c>
    </row>
    <row r="168" spans="1:5" s="1" customFormat="1" ht="21" customHeight="1" hidden="1">
      <c r="A168" s="16" t="s">
        <v>192</v>
      </c>
      <c r="B168" s="33">
        <f t="shared" si="12"/>
        <v>0</v>
      </c>
      <c r="C168" s="33">
        <f t="shared" si="12"/>
        <v>0</v>
      </c>
      <c r="D168" s="33">
        <f t="shared" si="12"/>
        <v>0</v>
      </c>
      <c r="E168" s="33">
        <f t="shared" si="12"/>
        <v>0</v>
      </c>
    </row>
    <row r="169" spans="1:5" s="1" customFormat="1" ht="21" customHeight="1" hidden="1">
      <c r="A169" s="17" t="s">
        <v>86</v>
      </c>
      <c r="B169" s="32"/>
      <c r="C169" s="32">
        <v>0</v>
      </c>
      <c r="D169" s="32"/>
      <c r="E169" s="40">
        <f>C169-D169</f>
        <v>0</v>
      </c>
    </row>
    <row r="170" spans="1:5" s="1" customFormat="1" ht="21" customHeight="1">
      <c r="A170" s="82" t="s">
        <v>193</v>
      </c>
      <c r="B170" s="83">
        <f aca="true" t="shared" si="13" ref="B170:E172">B171</f>
        <v>219000</v>
      </c>
      <c r="C170" s="83">
        <f t="shared" si="13"/>
        <v>219000</v>
      </c>
      <c r="D170" s="83">
        <f t="shared" si="13"/>
        <v>185586.93</v>
      </c>
      <c r="E170" s="83">
        <f>C170</f>
        <v>219000</v>
      </c>
    </row>
    <row r="171" spans="1:5" s="1" customFormat="1" ht="25.5" customHeight="1" hidden="1">
      <c r="A171" s="57" t="s">
        <v>113</v>
      </c>
      <c r="B171" s="91">
        <f t="shared" si="13"/>
        <v>219000</v>
      </c>
      <c r="C171" s="91">
        <f t="shared" si="13"/>
        <v>219000</v>
      </c>
      <c r="D171" s="91">
        <f t="shared" si="13"/>
        <v>185586.93</v>
      </c>
      <c r="E171" s="91">
        <f t="shared" si="13"/>
        <v>33413.07000000001</v>
      </c>
    </row>
    <row r="172" spans="1:5" s="1" customFormat="1" ht="39" customHeight="1" hidden="1">
      <c r="A172" s="16" t="s">
        <v>197</v>
      </c>
      <c r="B172" s="33">
        <f t="shared" si="13"/>
        <v>219000</v>
      </c>
      <c r="C172" s="33">
        <f t="shared" si="13"/>
        <v>219000</v>
      </c>
      <c r="D172" s="33">
        <f t="shared" si="13"/>
        <v>185586.93</v>
      </c>
      <c r="E172" s="33">
        <f t="shared" si="13"/>
        <v>33413.07000000001</v>
      </c>
    </row>
    <row r="173" spans="1:5" s="1" customFormat="1" ht="13.5" customHeight="1" hidden="1">
      <c r="A173" s="17" t="s">
        <v>222</v>
      </c>
      <c r="B173" s="40">
        <v>219000</v>
      </c>
      <c r="C173" s="40">
        <v>219000</v>
      </c>
      <c r="D173" s="32">
        <v>185586.93</v>
      </c>
      <c r="E173" s="40">
        <f>C173-D173</f>
        <v>33413.07000000001</v>
      </c>
    </row>
    <row r="174" spans="1:7" ht="12.75">
      <c r="A174" s="98" t="s">
        <v>293</v>
      </c>
      <c r="B174" s="99">
        <f>B170+B141+B129+B116++B28</f>
        <v>2324800</v>
      </c>
      <c r="C174" s="99">
        <f>C170+C141+C129+C124+C116+C115</f>
        <v>2801150</v>
      </c>
      <c r="D174" s="99">
        <f>D170+D141+D129+D124+D116+D115</f>
        <v>2114944.4699999997</v>
      </c>
      <c r="E174" s="99">
        <f>E170+E141+E129+E116+E28</f>
        <v>2508550</v>
      </c>
      <c r="F174" s="97"/>
      <c r="G174" s="97"/>
    </row>
    <row r="175" spans="1:5" ht="12.75">
      <c r="A175" s="19" t="s">
        <v>16</v>
      </c>
      <c r="B175" s="12">
        <f>B27-B174</f>
        <v>0</v>
      </c>
      <c r="C175" s="12">
        <f>C27-C174</f>
        <v>-251200</v>
      </c>
      <c r="D175" s="12">
        <f>D27-D174</f>
        <v>32171.230000000447</v>
      </c>
      <c r="E175" s="12">
        <f>E27-E174</f>
        <v>-48400</v>
      </c>
    </row>
    <row r="177" spans="3:5" ht="12.75">
      <c r="C177" s="97"/>
      <c r="D177" s="97"/>
      <c r="E177" s="97"/>
    </row>
  </sheetData>
  <sheetProtection/>
  <printOptions/>
  <pageMargins left="0.75" right="0.75" top="1" bottom="1" header="0.5" footer="0.5"/>
  <pageSetup fitToHeight="4" fitToWidth="4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view="pageBreakPreview" zoomScaleNormal="11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G3" sqref="G3"/>
    </sheetView>
  </sheetViews>
  <sheetFormatPr defaultColWidth="9.00390625" defaultRowHeight="12.75"/>
  <cols>
    <col min="1" max="1" width="21.00390625" style="104" customWidth="1"/>
    <col min="2" max="2" width="43.625" style="104" customWidth="1"/>
    <col min="3" max="3" width="8.625" style="104" customWidth="1"/>
    <col min="4" max="4" width="9.375" style="107" customWidth="1"/>
    <col min="5" max="5" width="9.625" style="104" customWidth="1"/>
    <col min="6" max="6" width="8.625" style="104" customWidth="1"/>
  </cols>
  <sheetData>
    <row r="1" ht="12.75">
      <c r="B1" s="105" t="s">
        <v>21</v>
      </c>
    </row>
    <row r="2" spans="1:4" ht="12.75">
      <c r="A2" s="108"/>
      <c r="B2" s="109" t="s">
        <v>228</v>
      </c>
      <c r="C2" s="108"/>
      <c r="D2" s="111"/>
    </row>
    <row r="3" spans="1:10" ht="53.25" customHeight="1">
      <c r="A3" s="112" t="s">
        <v>6</v>
      </c>
      <c r="B3" s="113" t="s">
        <v>7</v>
      </c>
      <c r="C3" s="114" t="s">
        <v>230</v>
      </c>
      <c r="D3" s="117" t="s">
        <v>60</v>
      </c>
      <c r="E3" s="116" t="s">
        <v>104</v>
      </c>
      <c r="F3" s="116" t="s">
        <v>232</v>
      </c>
      <c r="G3" s="114" t="s">
        <v>306</v>
      </c>
      <c r="H3" s="114" t="s">
        <v>308</v>
      </c>
      <c r="I3" s="114" t="s">
        <v>307</v>
      </c>
      <c r="J3" s="114" t="s">
        <v>308</v>
      </c>
    </row>
    <row r="4" spans="1:10" s="6" customFormat="1" ht="12.75" hidden="1">
      <c r="A4" s="118" t="s">
        <v>204</v>
      </c>
      <c r="B4" s="119" t="s">
        <v>32</v>
      </c>
      <c r="C4" s="120">
        <f>Оценка!D4</f>
        <v>337200</v>
      </c>
      <c r="D4" s="122">
        <v>355300</v>
      </c>
      <c r="E4" s="123">
        <v>361200</v>
      </c>
      <c r="F4" s="123">
        <v>365800</v>
      </c>
      <c r="G4" s="94"/>
      <c r="H4" s="94"/>
      <c r="I4" s="94"/>
      <c r="J4" s="94"/>
    </row>
    <row r="5" spans="1:6" s="6" customFormat="1" ht="12.75" hidden="1">
      <c r="A5" s="118" t="s">
        <v>98</v>
      </c>
      <c r="B5" s="119" t="s">
        <v>8</v>
      </c>
      <c r="C5" s="120">
        <f>Оценка!D9</f>
        <v>232900</v>
      </c>
      <c r="D5" s="125">
        <v>303700</v>
      </c>
      <c r="E5" s="119">
        <v>321800</v>
      </c>
      <c r="F5" s="119">
        <v>340400</v>
      </c>
    </row>
    <row r="6" spans="1:6" s="6" customFormat="1" ht="12.75" hidden="1">
      <c r="A6" s="118" t="s">
        <v>99</v>
      </c>
      <c r="B6" s="119" t="s">
        <v>43</v>
      </c>
      <c r="C6" s="119"/>
      <c r="D6" s="125">
        <v>1500</v>
      </c>
      <c r="E6" s="119">
        <v>1600</v>
      </c>
      <c r="F6" s="119">
        <v>1600</v>
      </c>
    </row>
    <row r="7" spans="1:6" s="6" customFormat="1" ht="12.75" hidden="1">
      <c r="A7" s="118" t="s">
        <v>100</v>
      </c>
      <c r="B7" s="119" t="s">
        <v>9</v>
      </c>
      <c r="C7" s="120">
        <f>Оценка!D11</f>
        <v>100000</v>
      </c>
      <c r="D7" s="125">
        <v>65000</v>
      </c>
      <c r="E7" s="119">
        <v>65100</v>
      </c>
      <c r="F7" s="119">
        <v>65200</v>
      </c>
    </row>
    <row r="8" spans="1:6" s="6" customFormat="1" ht="12.75" hidden="1">
      <c r="A8" s="118" t="s">
        <v>101</v>
      </c>
      <c r="B8" s="119" t="s">
        <v>10</v>
      </c>
      <c r="C8" s="120">
        <f>Оценка!D12</f>
        <v>281100</v>
      </c>
      <c r="D8" s="125">
        <f>146000+153200</f>
        <v>299200</v>
      </c>
      <c r="E8" s="119">
        <f>146300+159500</f>
        <v>305800</v>
      </c>
      <c r="F8" s="119">
        <f>146600+166300</f>
        <v>312900</v>
      </c>
    </row>
    <row r="9" spans="1:6" ht="12.75" hidden="1">
      <c r="A9" s="118" t="s">
        <v>102</v>
      </c>
      <c r="B9" s="119" t="s">
        <v>11</v>
      </c>
      <c r="C9" s="120">
        <f>Оценка!D15</f>
        <v>1500</v>
      </c>
      <c r="D9" s="125">
        <v>1000</v>
      </c>
      <c r="E9" s="119">
        <v>1000</v>
      </c>
      <c r="F9" s="119">
        <v>1000</v>
      </c>
    </row>
    <row r="10" spans="1:10" s="1" customFormat="1" ht="12.75">
      <c r="A10" s="126"/>
      <c r="B10" s="127" t="s">
        <v>18</v>
      </c>
      <c r="C10" s="127">
        <f>SUM(C4:C9)</f>
        <v>952700</v>
      </c>
      <c r="D10" s="130">
        <f>SUM(D4:D9)</f>
        <v>1025700</v>
      </c>
      <c r="E10" s="128">
        <f>SUM(E4:E9)</f>
        <v>1056500</v>
      </c>
      <c r="F10" s="128">
        <f>SUM(F4:F9)</f>
        <v>1086900</v>
      </c>
      <c r="G10" s="316">
        <f>C10/C29*100</f>
        <v>37.36151689248809</v>
      </c>
      <c r="H10" s="316">
        <f>D10/D29*100</f>
        <v>39.72809667673716</v>
      </c>
      <c r="I10" s="316">
        <f>E10/E29*100</f>
        <v>40.13600273525054</v>
      </c>
      <c r="J10" s="316">
        <f>F10/F29*100</f>
        <v>43.7489937208179</v>
      </c>
    </row>
    <row r="11" spans="1:10" s="1" customFormat="1" ht="12.75">
      <c r="A11" s="126"/>
      <c r="B11" s="127" t="s">
        <v>19</v>
      </c>
      <c r="C11" s="127"/>
      <c r="D11" s="130"/>
      <c r="E11" s="127"/>
      <c r="F11" s="127"/>
      <c r="G11" s="316"/>
      <c r="H11" s="316"/>
      <c r="I11" s="316"/>
      <c r="J11" s="316"/>
    </row>
    <row r="12" spans="1:10" ht="78" customHeight="1" hidden="1">
      <c r="A12" s="131" t="s">
        <v>205</v>
      </c>
      <c r="B12" s="132" t="s">
        <v>95</v>
      </c>
      <c r="C12" s="134">
        <v>2100</v>
      </c>
      <c r="D12" s="136">
        <v>1900</v>
      </c>
      <c r="E12" s="134">
        <v>1900</v>
      </c>
      <c r="F12" s="134">
        <v>1900</v>
      </c>
      <c r="G12" s="316"/>
      <c r="H12" s="316"/>
      <c r="I12" s="316"/>
      <c r="J12" s="316"/>
    </row>
    <row r="13" spans="1:10" ht="16.5" customHeight="1" hidden="1">
      <c r="A13" s="131" t="s">
        <v>206</v>
      </c>
      <c r="B13" s="132" t="s">
        <v>44</v>
      </c>
      <c r="C13" s="120">
        <f>Оценка!D19</f>
        <v>110000</v>
      </c>
      <c r="D13" s="137"/>
      <c r="E13" s="119"/>
      <c r="F13" s="119"/>
      <c r="G13" s="316"/>
      <c r="H13" s="316"/>
      <c r="I13" s="316"/>
      <c r="J13" s="316"/>
    </row>
    <row r="14" spans="1:10" ht="12.75" hidden="1">
      <c r="A14" s="118" t="s">
        <v>103</v>
      </c>
      <c r="B14" s="119" t="s">
        <v>29</v>
      </c>
      <c r="C14" s="119"/>
      <c r="D14" s="137"/>
      <c r="E14" s="119"/>
      <c r="F14" s="119"/>
      <c r="G14" s="316"/>
      <c r="H14" s="316"/>
      <c r="I14" s="316"/>
      <c r="J14" s="316"/>
    </row>
    <row r="15" spans="1:10" s="1" customFormat="1" ht="12.75">
      <c r="A15" s="126"/>
      <c r="B15" s="127" t="s">
        <v>20</v>
      </c>
      <c r="C15" s="127">
        <f>SUM(C12:C14)</f>
        <v>112100</v>
      </c>
      <c r="D15" s="130">
        <f>SUM(D12:D14)</f>
        <v>1900</v>
      </c>
      <c r="E15" s="128">
        <f>SUM(E12:E14)</f>
        <v>1900</v>
      </c>
      <c r="F15" s="128">
        <f>SUM(F12:F14)</f>
        <v>1900</v>
      </c>
      <c r="G15" s="316">
        <f>C15/C29*100</f>
        <v>4.396164630679033</v>
      </c>
      <c r="H15" s="316">
        <f>D15/D29*100</f>
        <v>0.07359206754977148</v>
      </c>
      <c r="I15" s="316">
        <f>E15/E29*100</f>
        <v>0.0721802226190024</v>
      </c>
      <c r="J15" s="316">
        <f>F15/F29*100</f>
        <v>0.07647721783931734</v>
      </c>
    </row>
    <row r="16" spans="1:10" s="1" customFormat="1" ht="12.75">
      <c r="A16" s="126" t="s">
        <v>12</v>
      </c>
      <c r="B16" s="127" t="s">
        <v>13</v>
      </c>
      <c r="C16" s="127">
        <f>C15+C10</f>
        <v>1064800</v>
      </c>
      <c r="D16" s="130">
        <f>D15+D10</f>
        <v>1027600</v>
      </c>
      <c r="E16" s="128">
        <f>E15+E10</f>
        <v>1058400</v>
      </c>
      <c r="F16" s="128">
        <f>F15+F10</f>
        <v>1088800</v>
      </c>
      <c r="G16" s="316"/>
      <c r="H16" s="316"/>
      <c r="I16" s="316"/>
      <c r="J16" s="316"/>
    </row>
    <row r="17" spans="1:10" ht="2.25" customHeight="1" hidden="1">
      <c r="A17" s="131" t="s">
        <v>62</v>
      </c>
      <c r="B17" s="138" t="s">
        <v>299</v>
      </c>
      <c r="C17" s="139"/>
      <c r="D17" s="125"/>
      <c r="E17" s="119"/>
      <c r="F17" s="119"/>
      <c r="G17" s="316"/>
      <c r="H17" s="316"/>
      <c r="I17" s="316"/>
      <c r="J17" s="316"/>
    </row>
    <row r="18" spans="1:10" s="6" customFormat="1" ht="2.25" customHeight="1" hidden="1">
      <c r="A18" s="131" t="s">
        <v>63</v>
      </c>
      <c r="B18" s="138" t="s">
        <v>300</v>
      </c>
      <c r="C18" s="120"/>
      <c r="D18" s="125"/>
      <c r="E18" s="119"/>
      <c r="F18" s="119"/>
      <c r="G18" s="316"/>
      <c r="H18" s="316"/>
      <c r="I18" s="316"/>
      <c r="J18" s="316"/>
    </row>
    <row r="19" spans="1:10" ht="2.25" customHeight="1" hidden="1">
      <c r="A19" s="141" t="s">
        <v>64</v>
      </c>
      <c r="B19" s="132" t="s">
        <v>33</v>
      </c>
      <c r="C19" s="120"/>
      <c r="D19" s="125"/>
      <c r="E19" s="119"/>
      <c r="F19" s="119"/>
      <c r="G19" s="316"/>
      <c r="H19" s="316"/>
      <c r="I19" s="316"/>
      <c r="J19" s="316"/>
    </row>
    <row r="20" spans="1:10" ht="35.25" customHeight="1" hidden="1">
      <c r="A20" s="131" t="s">
        <v>207</v>
      </c>
      <c r="B20" s="138" t="s">
        <v>208</v>
      </c>
      <c r="C20" s="120">
        <v>992600</v>
      </c>
      <c r="D20" s="125">
        <v>1104000</v>
      </c>
      <c r="E20" s="119">
        <v>1089000</v>
      </c>
      <c r="F20" s="119">
        <v>1076100</v>
      </c>
      <c r="G20" s="316"/>
      <c r="H20" s="316"/>
      <c r="I20" s="316"/>
      <c r="J20" s="316"/>
    </row>
    <row r="21" spans="1:10" ht="2.25" customHeight="1" hidden="1">
      <c r="A21" s="141" t="s">
        <v>65</v>
      </c>
      <c r="B21" s="132" t="s">
        <v>96</v>
      </c>
      <c r="C21" s="119"/>
      <c r="D21" s="137"/>
      <c r="E21" s="119"/>
      <c r="F21" s="119"/>
      <c r="G21" s="316"/>
      <c r="H21" s="316"/>
      <c r="I21" s="316"/>
      <c r="J21" s="316"/>
    </row>
    <row r="22" spans="1:10" ht="2.25" customHeight="1" hidden="1">
      <c r="A22" s="141" t="s">
        <v>65</v>
      </c>
      <c r="B22" s="138" t="s">
        <v>97</v>
      </c>
      <c r="C22" s="119"/>
      <c r="D22" s="137"/>
      <c r="E22" s="119"/>
      <c r="F22" s="119"/>
      <c r="G22" s="316"/>
      <c r="H22" s="316"/>
      <c r="I22" s="316"/>
      <c r="J22" s="316"/>
    </row>
    <row r="23" spans="1:10" ht="39" customHeight="1" hidden="1">
      <c r="A23" s="141" t="s">
        <v>66</v>
      </c>
      <c r="B23" s="132" t="s">
        <v>27</v>
      </c>
      <c r="C23" s="120">
        <v>90600</v>
      </c>
      <c r="D23" s="125">
        <v>92800</v>
      </c>
      <c r="E23" s="119">
        <v>95900</v>
      </c>
      <c r="F23" s="119">
        <v>99200</v>
      </c>
      <c r="G23" s="316"/>
      <c r="H23" s="316"/>
      <c r="I23" s="316"/>
      <c r="J23" s="316"/>
    </row>
    <row r="24" spans="1:10" ht="2.25" customHeight="1" hidden="1">
      <c r="A24" s="141" t="s">
        <v>67</v>
      </c>
      <c r="B24" s="132" t="s">
        <v>70</v>
      </c>
      <c r="C24" s="119"/>
      <c r="D24" s="137"/>
      <c r="E24" s="119"/>
      <c r="F24" s="119"/>
      <c r="G24" s="316"/>
      <c r="H24" s="316"/>
      <c r="I24" s="316"/>
      <c r="J24" s="316"/>
    </row>
    <row r="25" spans="1:10" ht="26.25" customHeight="1" hidden="1">
      <c r="A25" s="143" t="s">
        <v>68</v>
      </c>
      <c r="B25" s="132" t="s">
        <v>69</v>
      </c>
      <c r="C25" s="119">
        <v>401950</v>
      </c>
      <c r="D25" s="137">
        <v>357400</v>
      </c>
      <c r="E25" s="119">
        <v>389000</v>
      </c>
      <c r="F25" s="119">
        <v>220300</v>
      </c>
      <c r="G25" s="316"/>
      <c r="H25" s="316"/>
      <c r="I25" s="316"/>
      <c r="J25" s="316"/>
    </row>
    <row r="26" spans="1:10" ht="2.25" customHeight="1" hidden="1">
      <c r="A26" s="141" t="s">
        <v>71</v>
      </c>
      <c r="B26" s="132" t="s">
        <v>72</v>
      </c>
      <c r="C26" s="120"/>
      <c r="D26" s="125"/>
      <c r="E26" s="119"/>
      <c r="F26" s="119"/>
      <c r="G26" s="316"/>
      <c r="H26" s="316"/>
      <c r="I26" s="316"/>
      <c r="J26" s="316"/>
    </row>
    <row r="27" spans="1:10" ht="25.5" hidden="1">
      <c r="A27" s="143" t="s">
        <v>73</v>
      </c>
      <c r="B27" s="138" t="s">
        <v>74</v>
      </c>
      <c r="C27" s="119"/>
      <c r="D27" s="137"/>
      <c r="E27" s="119"/>
      <c r="F27" s="119"/>
      <c r="G27" s="316"/>
      <c r="H27" s="316"/>
      <c r="I27" s="316"/>
      <c r="J27" s="316"/>
    </row>
    <row r="28" spans="1:10" s="1" customFormat="1" ht="12.75">
      <c r="A28" s="144" t="s">
        <v>14</v>
      </c>
      <c r="B28" s="145" t="s">
        <v>15</v>
      </c>
      <c r="C28" s="146">
        <f>SUM(C17:C27)</f>
        <v>1485150</v>
      </c>
      <c r="D28" s="148">
        <f>SUM(D17:D27)</f>
        <v>1554200</v>
      </c>
      <c r="E28" s="146">
        <f>SUM(E17:E27)</f>
        <v>1573900</v>
      </c>
      <c r="F28" s="146">
        <f>SUM(F17:F27)</f>
        <v>1395600</v>
      </c>
      <c r="G28" s="316">
        <f>C28/C29*100</f>
        <v>58.24231847683288</v>
      </c>
      <c r="H28" s="316">
        <f>D28/D29*100</f>
        <v>60.198311255713065</v>
      </c>
      <c r="I28" s="316">
        <f>E28/E29*100</f>
        <v>59.79181704213046</v>
      </c>
      <c r="J28" s="316">
        <f>F28/F29*100</f>
        <v>56.17452906134278</v>
      </c>
    </row>
    <row r="29" spans="1:10" s="1" customFormat="1" ht="12.75">
      <c r="A29" s="144"/>
      <c r="B29" s="146" t="s">
        <v>23</v>
      </c>
      <c r="C29" s="146">
        <f>C16+C28</f>
        <v>2549950</v>
      </c>
      <c r="D29" s="130">
        <f>D16+D28</f>
        <v>2581800</v>
      </c>
      <c r="E29" s="149">
        <f>E16+E28</f>
        <v>2632300</v>
      </c>
      <c r="F29" s="149">
        <f>F16+F28</f>
        <v>2484400</v>
      </c>
      <c r="G29" s="316">
        <f>G28+G15+G10</f>
        <v>100</v>
      </c>
      <c r="H29" s="316">
        <f>H28+H15+H10</f>
        <v>100</v>
      </c>
      <c r="I29" s="316">
        <f>I28+I15+I10</f>
        <v>100</v>
      </c>
      <c r="J29" s="316">
        <f>J28+J15+J10</f>
        <v>100</v>
      </c>
    </row>
    <row r="30" spans="1:6" ht="52.5" customHeight="1">
      <c r="A30" s="150" t="s">
        <v>24</v>
      </c>
      <c r="B30" s="151" t="s">
        <v>3</v>
      </c>
      <c r="C30" s="116" t="s">
        <v>281</v>
      </c>
      <c r="D30" s="117" t="s">
        <v>302</v>
      </c>
      <c r="E30" s="116" t="s">
        <v>104</v>
      </c>
      <c r="F30" s="116" t="s">
        <v>303</v>
      </c>
    </row>
    <row r="31" spans="1:6" ht="15" customHeight="1">
      <c r="A31" s="152"/>
      <c r="B31" s="153" t="s">
        <v>144</v>
      </c>
      <c r="C31" s="154" t="e">
        <f>C32+C41+C103+C106+C109</f>
        <v>#REF!</v>
      </c>
      <c r="D31" s="156">
        <f>D32+D41+D103+D106+D109</f>
        <v>1680900</v>
      </c>
      <c r="E31" s="154">
        <f>E32+E41+E103+E106+E109</f>
        <v>1745000</v>
      </c>
      <c r="F31" s="154">
        <f>F32+F41+F103+F106+F109</f>
        <v>1683200</v>
      </c>
    </row>
    <row r="32" spans="1:6" s="101" customFormat="1" ht="28.5" customHeight="1">
      <c r="A32" s="157" t="s">
        <v>201</v>
      </c>
      <c r="B32" s="158" t="s">
        <v>200</v>
      </c>
      <c r="C32" s="159">
        <f>C33</f>
        <v>480200</v>
      </c>
      <c r="D32" s="161">
        <f>D33</f>
        <v>522900</v>
      </c>
      <c r="E32" s="159">
        <f>E33</f>
        <v>522900</v>
      </c>
      <c r="F32" s="159">
        <f>F33</f>
        <v>522900</v>
      </c>
    </row>
    <row r="33" spans="1:6" ht="27" customHeight="1">
      <c r="A33" s="162" t="s">
        <v>115</v>
      </c>
      <c r="B33" s="163" t="s">
        <v>112</v>
      </c>
      <c r="C33" s="164">
        <f>C34+C37</f>
        <v>480200</v>
      </c>
      <c r="D33" s="166">
        <f>D34+D37</f>
        <v>522900</v>
      </c>
      <c r="E33" s="164">
        <f>E34+E37</f>
        <v>522900</v>
      </c>
      <c r="F33" s="164">
        <f>F34+F37</f>
        <v>522900</v>
      </c>
    </row>
    <row r="34" spans="1:6" ht="38.25" hidden="1">
      <c r="A34" s="167" t="s">
        <v>116</v>
      </c>
      <c r="B34" s="168" t="s">
        <v>114</v>
      </c>
      <c r="C34" s="146">
        <f>SUM(C35:C36)</f>
        <v>0</v>
      </c>
      <c r="D34" s="148">
        <f>SUM(D35:D36)</f>
        <v>0</v>
      </c>
      <c r="E34" s="146">
        <f>SUM(E35:E36)</f>
        <v>0</v>
      </c>
      <c r="F34" s="146">
        <f>SUM(F35:F36)</f>
        <v>0</v>
      </c>
    </row>
    <row r="35" spans="1:6" ht="12.75" hidden="1">
      <c r="A35" s="169">
        <v>211</v>
      </c>
      <c r="B35" s="170" t="s">
        <v>17</v>
      </c>
      <c r="C35" s="119"/>
      <c r="D35" s="125"/>
      <c r="E35" s="119"/>
      <c r="F35" s="119"/>
    </row>
    <row r="36" spans="1:6" ht="12.75" hidden="1">
      <c r="A36" s="169">
        <v>213</v>
      </c>
      <c r="B36" s="170" t="s">
        <v>4</v>
      </c>
      <c r="C36" s="119"/>
      <c r="D36" s="125"/>
      <c r="E36" s="119"/>
      <c r="F36" s="119"/>
    </row>
    <row r="37" spans="1:6" ht="12.75">
      <c r="A37" s="167" t="s">
        <v>115</v>
      </c>
      <c r="B37" s="168" t="s">
        <v>110</v>
      </c>
      <c r="C37" s="146">
        <f>SUM(C38:C40)</f>
        <v>480200</v>
      </c>
      <c r="D37" s="148">
        <f>SUM(D38:D40)</f>
        <v>522900</v>
      </c>
      <c r="E37" s="146">
        <f>SUM(E38:E40)</f>
        <v>522900</v>
      </c>
      <c r="F37" s="146">
        <f>SUM(F38:F40)</f>
        <v>522900</v>
      </c>
    </row>
    <row r="38" spans="1:8" ht="12.75">
      <c r="A38" s="169">
        <v>211</v>
      </c>
      <c r="B38" s="172" t="s">
        <v>17</v>
      </c>
      <c r="C38" s="119">
        <v>365400</v>
      </c>
      <c r="D38" s="125">
        <v>401600</v>
      </c>
      <c r="E38" s="119">
        <v>401600</v>
      </c>
      <c r="F38" s="119">
        <v>401600</v>
      </c>
      <c r="G38" s="125"/>
      <c r="H38" s="314"/>
    </row>
    <row r="39" spans="1:8" ht="12.75">
      <c r="A39" s="169">
        <v>266</v>
      </c>
      <c r="B39" s="170" t="s">
        <v>55</v>
      </c>
      <c r="C39" s="171">
        <v>4500</v>
      </c>
      <c r="D39" s="173">
        <v>0</v>
      </c>
      <c r="E39" s="171"/>
      <c r="F39" s="171"/>
      <c r="G39" s="173"/>
      <c r="H39" s="315"/>
    </row>
    <row r="40" spans="1:8" ht="12.75">
      <c r="A40" s="169">
        <v>213</v>
      </c>
      <c r="B40" s="170" t="s">
        <v>4</v>
      </c>
      <c r="C40" s="119">
        <v>110300</v>
      </c>
      <c r="D40" s="125">
        <v>121300</v>
      </c>
      <c r="E40" s="119">
        <v>121300</v>
      </c>
      <c r="F40" s="119">
        <v>121300</v>
      </c>
      <c r="G40" s="125"/>
      <c r="H40" s="314"/>
    </row>
    <row r="41" spans="1:6" s="101" customFormat="1" ht="40.5">
      <c r="A41" s="157" t="s">
        <v>203</v>
      </c>
      <c r="B41" s="158" t="s">
        <v>202</v>
      </c>
      <c r="C41" s="174" t="e">
        <f>C42</f>
        <v>#REF!</v>
      </c>
      <c r="D41" s="176">
        <f>D42</f>
        <v>1150000</v>
      </c>
      <c r="E41" s="174">
        <f>E42</f>
        <v>1150600</v>
      </c>
      <c r="F41" s="174">
        <f>F42</f>
        <v>1032900</v>
      </c>
    </row>
    <row r="42" spans="1:6" s="6" customFormat="1" ht="25.5">
      <c r="A42" s="162" t="s">
        <v>117</v>
      </c>
      <c r="B42" s="163" t="s">
        <v>113</v>
      </c>
      <c r="C42" s="177" t="e">
        <f>C43+C46</f>
        <v>#REF!</v>
      </c>
      <c r="D42" s="179">
        <f>D43+D46</f>
        <v>1150000</v>
      </c>
      <c r="E42" s="177">
        <f>E43+E46</f>
        <v>1150600</v>
      </c>
      <c r="F42" s="177">
        <f>F43+F46</f>
        <v>1032900</v>
      </c>
    </row>
    <row r="43" spans="1:6" ht="38.25" hidden="1">
      <c r="A43" s="167" t="s">
        <v>118</v>
      </c>
      <c r="B43" s="168" t="s">
        <v>114</v>
      </c>
      <c r="C43" s="146">
        <f>SUM(C44:C45)</f>
        <v>0</v>
      </c>
      <c r="D43" s="148">
        <f>SUM(D44:D45)</f>
        <v>0</v>
      </c>
      <c r="E43" s="146">
        <f>SUM(E44:E45)</f>
        <v>0</v>
      </c>
      <c r="F43" s="146">
        <f>SUM(F44:F45)</f>
        <v>0</v>
      </c>
    </row>
    <row r="44" spans="1:6" ht="12.75" hidden="1">
      <c r="A44" s="169">
        <v>211</v>
      </c>
      <c r="B44" s="172" t="s">
        <v>17</v>
      </c>
      <c r="C44" s="119"/>
      <c r="D44" s="125"/>
      <c r="E44" s="119"/>
      <c r="F44" s="119"/>
    </row>
    <row r="45" spans="1:6" ht="12.75" hidden="1">
      <c r="A45" s="169">
        <v>213</v>
      </c>
      <c r="B45" s="170" t="s">
        <v>4</v>
      </c>
      <c r="C45" s="119"/>
      <c r="D45" s="125"/>
      <c r="E45" s="119"/>
      <c r="F45" s="119"/>
    </row>
    <row r="46" spans="1:6" ht="38.25">
      <c r="A46" s="162" t="s">
        <v>119</v>
      </c>
      <c r="B46" s="180" t="s">
        <v>111</v>
      </c>
      <c r="C46" s="181" t="e">
        <f>C50+C97+C102</f>
        <v>#REF!</v>
      </c>
      <c r="D46" s="148">
        <f>D50+D97+D102</f>
        <v>1150000</v>
      </c>
      <c r="E46" s="181">
        <f>E50+E97+E102</f>
        <v>1150600</v>
      </c>
      <c r="F46" s="181">
        <f>F50+F97+F102</f>
        <v>1032900</v>
      </c>
    </row>
    <row r="47" spans="1:6" s="6" customFormat="1" ht="12.75">
      <c r="A47" s="169">
        <v>211</v>
      </c>
      <c r="B47" s="170" t="s">
        <v>17</v>
      </c>
      <c r="C47" s="171">
        <v>674400</v>
      </c>
      <c r="D47" s="173">
        <v>755000</v>
      </c>
      <c r="E47" s="171">
        <v>760000</v>
      </c>
      <c r="F47" s="171">
        <v>755000</v>
      </c>
    </row>
    <row r="48" spans="1:6" ht="12.75">
      <c r="A48" s="169">
        <v>266</v>
      </c>
      <c r="B48" s="170" t="s">
        <v>55</v>
      </c>
      <c r="C48" s="171">
        <v>7100</v>
      </c>
      <c r="D48" s="173">
        <v>7800</v>
      </c>
      <c r="E48" s="171">
        <v>7800</v>
      </c>
      <c r="F48" s="171">
        <v>7800</v>
      </c>
    </row>
    <row r="49" spans="1:6" ht="12.75">
      <c r="A49" s="169">
        <v>213</v>
      </c>
      <c r="B49" s="170" t="s">
        <v>4</v>
      </c>
      <c r="C49" s="171">
        <v>203700</v>
      </c>
      <c r="D49" s="173">
        <v>228000</v>
      </c>
      <c r="E49" s="171">
        <v>230000</v>
      </c>
      <c r="F49" s="171">
        <v>228000</v>
      </c>
    </row>
    <row r="50" spans="1:6" ht="13.5">
      <c r="A50" s="169"/>
      <c r="B50" s="183" t="s">
        <v>51</v>
      </c>
      <c r="C50" s="184">
        <f>SUM(C47:C49)</f>
        <v>885200</v>
      </c>
      <c r="D50" s="186">
        <f>SUM(D47:D49)</f>
        <v>990800</v>
      </c>
      <c r="E50" s="184">
        <f>SUM(E47:E49)</f>
        <v>997800</v>
      </c>
      <c r="F50" s="184">
        <f>SUM(F47:F49)</f>
        <v>990800</v>
      </c>
    </row>
    <row r="51" spans="1:6" ht="12" customHeight="1">
      <c r="A51" s="169">
        <v>221</v>
      </c>
      <c r="B51" s="187" t="s">
        <v>0</v>
      </c>
      <c r="C51" s="188">
        <f>SUM(C52:C60)</f>
        <v>34500</v>
      </c>
      <c r="D51" s="191">
        <f>SUM(D52:D57)</f>
        <v>34400</v>
      </c>
      <c r="E51" s="188">
        <f>SUM(E52:E57)</f>
        <v>21000</v>
      </c>
      <c r="F51" s="188">
        <f>SUM(F52:F57)</f>
        <v>0</v>
      </c>
    </row>
    <row r="52" spans="1:6" ht="14.25" customHeight="1">
      <c r="A52" s="169"/>
      <c r="B52" s="192" t="s">
        <v>49</v>
      </c>
      <c r="C52" s="119"/>
      <c r="D52" s="125"/>
      <c r="E52" s="119"/>
      <c r="F52" s="119"/>
    </row>
    <row r="53" spans="1:6" ht="15" customHeight="1">
      <c r="A53" s="169"/>
      <c r="B53" s="192" t="s">
        <v>291</v>
      </c>
      <c r="C53" s="120">
        <v>11520</v>
      </c>
      <c r="D53" s="125">
        <v>9840</v>
      </c>
      <c r="E53" s="119">
        <v>10000</v>
      </c>
      <c r="F53" s="119"/>
    </row>
    <row r="54" spans="1:6" ht="15" customHeight="1">
      <c r="A54" s="169"/>
      <c r="B54" s="193" t="s">
        <v>290</v>
      </c>
      <c r="C54" s="120">
        <v>6300</v>
      </c>
      <c r="D54" s="125">
        <v>10160</v>
      </c>
      <c r="E54" s="119">
        <v>11000</v>
      </c>
      <c r="F54" s="119"/>
    </row>
    <row r="55" spans="1:6" ht="12.75">
      <c r="A55" s="169"/>
      <c r="B55" s="170" t="s">
        <v>88</v>
      </c>
      <c r="C55" s="120">
        <v>14400</v>
      </c>
      <c r="D55" s="125">
        <v>14400</v>
      </c>
      <c r="E55" s="119"/>
      <c r="F55" s="119"/>
    </row>
    <row r="56" spans="1:6" ht="12.75">
      <c r="A56" s="169"/>
      <c r="B56" s="194" t="s">
        <v>259</v>
      </c>
      <c r="C56" s="120">
        <v>640</v>
      </c>
      <c r="D56" s="125"/>
      <c r="E56" s="119"/>
      <c r="F56" s="119"/>
    </row>
    <row r="57" spans="1:6" ht="12.75">
      <c r="A57" s="169"/>
      <c r="B57" s="194" t="s">
        <v>260</v>
      </c>
      <c r="C57" s="120">
        <v>80</v>
      </c>
      <c r="D57" s="125"/>
      <c r="E57" s="119"/>
      <c r="F57" s="119"/>
    </row>
    <row r="58" spans="1:6" ht="12.75">
      <c r="A58" s="169"/>
      <c r="B58" s="194" t="s">
        <v>261</v>
      </c>
      <c r="C58" s="120">
        <v>70</v>
      </c>
      <c r="D58" s="125"/>
      <c r="E58" s="119"/>
      <c r="F58" s="119"/>
    </row>
    <row r="59" spans="1:6" ht="12.75">
      <c r="A59" s="169"/>
      <c r="B59" s="194" t="s">
        <v>262</v>
      </c>
      <c r="C59" s="120">
        <v>700</v>
      </c>
      <c r="D59" s="125"/>
      <c r="E59" s="119"/>
      <c r="F59" s="119"/>
    </row>
    <row r="60" spans="1:6" ht="12.75">
      <c r="A60" s="169"/>
      <c r="B60" s="194" t="s">
        <v>45</v>
      </c>
      <c r="C60" s="120">
        <v>790</v>
      </c>
      <c r="D60" s="125"/>
      <c r="E60" s="119"/>
      <c r="F60" s="119"/>
    </row>
    <row r="61" spans="1:6" ht="12.75">
      <c r="A61" s="169" t="s">
        <v>109</v>
      </c>
      <c r="B61" s="187" t="s">
        <v>1</v>
      </c>
      <c r="C61" s="188">
        <f>C62+C63</f>
        <v>22400</v>
      </c>
      <c r="D61" s="191">
        <f>D62+D63</f>
        <v>17100</v>
      </c>
      <c r="E61" s="188">
        <f>E62+E63</f>
        <v>17700</v>
      </c>
      <c r="F61" s="188">
        <f>F62+F63</f>
        <v>18800</v>
      </c>
    </row>
    <row r="62" spans="1:6" ht="12.75">
      <c r="A62" s="169">
        <v>1003</v>
      </c>
      <c r="B62" s="170" t="s">
        <v>284</v>
      </c>
      <c r="C62" s="139">
        <v>19600</v>
      </c>
      <c r="D62" s="122">
        <v>14500</v>
      </c>
      <c r="E62" s="196">
        <v>15000</v>
      </c>
      <c r="F62" s="196">
        <v>16000</v>
      </c>
    </row>
    <row r="63" spans="1:6" ht="13.5" customHeight="1">
      <c r="A63" s="169">
        <v>1006</v>
      </c>
      <c r="B63" s="197" t="s">
        <v>287</v>
      </c>
      <c r="C63" s="120">
        <v>2800</v>
      </c>
      <c r="D63" s="125">
        <v>2600</v>
      </c>
      <c r="E63" s="119">
        <v>2700</v>
      </c>
      <c r="F63" s="119">
        <v>2800</v>
      </c>
    </row>
    <row r="64" spans="1:6" ht="12.75">
      <c r="A64" s="169">
        <v>225</v>
      </c>
      <c r="B64" s="187" t="s">
        <v>5</v>
      </c>
      <c r="C64" s="190" t="e">
        <f>SUM(C65:C68)</f>
        <v>#REF!</v>
      </c>
      <c r="D64" s="198">
        <f>SUM(D65:D68)</f>
        <v>12800</v>
      </c>
      <c r="E64" s="190">
        <f>SUM(E65:E68)</f>
        <v>13800</v>
      </c>
      <c r="F64" s="190">
        <f>SUM(F65:F68)</f>
        <v>4800</v>
      </c>
    </row>
    <row r="65" spans="1:6" ht="12.75">
      <c r="A65" s="169"/>
      <c r="B65" s="170" t="s">
        <v>42</v>
      </c>
      <c r="C65" s="120" t="e">
        <f>#REF!</f>
        <v>#REF!</v>
      </c>
      <c r="D65" s="125">
        <v>8000</v>
      </c>
      <c r="E65" s="119">
        <v>9000</v>
      </c>
      <c r="F65" s="119"/>
    </row>
    <row r="66" spans="1:6" ht="12.75">
      <c r="A66" s="169"/>
      <c r="B66" s="170" t="s">
        <v>106</v>
      </c>
      <c r="C66" s="120" t="e">
        <f>#REF!</f>
        <v>#REF!</v>
      </c>
      <c r="D66" s="125">
        <v>4800</v>
      </c>
      <c r="E66" s="119">
        <v>4800</v>
      </c>
      <c r="F66" s="119">
        <v>4800</v>
      </c>
    </row>
    <row r="67" spans="1:6" ht="12.75">
      <c r="A67" s="169"/>
      <c r="B67" s="170" t="s">
        <v>209</v>
      </c>
      <c r="C67" s="120"/>
      <c r="D67" s="125"/>
      <c r="E67" s="119"/>
      <c r="F67" s="119"/>
    </row>
    <row r="68" spans="1:6" ht="12.75">
      <c r="A68" s="169"/>
      <c r="B68" s="170" t="s">
        <v>263</v>
      </c>
      <c r="C68" s="120" t="e">
        <f>#REF!+7500</f>
        <v>#REF!</v>
      </c>
      <c r="D68" s="125"/>
      <c r="E68" s="119"/>
      <c r="F68" s="119"/>
    </row>
    <row r="69" spans="1:6" ht="12.75">
      <c r="A69" s="169">
        <v>226</v>
      </c>
      <c r="B69" s="187" t="s">
        <v>36</v>
      </c>
      <c r="C69" s="199" t="e">
        <f>SUM(C70:C75)</f>
        <v>#REF!</v>
      </c>
      <c r="D69" s="201">
        <f>SUM(D70:D75)</f>
        <v>11000</v>
      </c>
      <c r="E69" s="199">
        <f>SUM(E70:E75)</f>
        <v>11800</v>
      </c>
      <c r="F69" s="199">
        <f>SUM(F70:F75)</f>
        <v>0</v>
      </c>
    </row>
    <row r="70" spans="1:6" ht="12.75">
      <c r="A70" s="169"/>
      <c r="B70" s="202" t="s">
        <v>216</v>
      </c>
      <c r="C70" s="120" t="e">
        <f>#REF!</f>
        <v>#REF!</v>
      </c>
      <c r="D70" s="125">
        <v>4000</v>
      </c>
      <c r="E70" s="119">
        <v>4500</v>
      </c>
      <c r="F70" s="119"/>
    </row>
    <row r="71" spans="1:6" ht="12.75">
      <c r="A71" s="169"/>
      <c r="B71" s="170" t="s">
        <v>217</v>
      </c>
      <c r="C71" s="120" t="e">
        <f>#REF!</f>
        <v>#REF!</v>
      </c>
      <c r="D71" s="125">
        <v>2600</v>
      </c>
      <c r="E71" s="119">
        <v>2700</v>
      </c>
      <c r="F71" s="119"/>
    </row>
    <row r="72" spans="1:6" ht="12.75">
      <c r="A72" s="169"/>
      <c r="B72" s="170" t="s">
        <v>218</v>
      </c>
      <c r="C72" s="120" t="e">
        <f>#REF!</f>
        <v>#REF!</v>
      </c>
      <c r="D72" s="125">
        <v>1900</v>
      </c>
      <c r="E72" s="119">
        <v>2000</v>
      </c>
      <c r="F72" s="119"/>
    </row>
    <row r="73" spans="1:6" ht="12.75" customHeight="1">
      <c r="A73" s="169"/>
      <c r="B73" s="192" t="s">
        <v>37</v>
      </c>
      <c r="C73" s="120" t="e">
        <f>#REF!-100</f>
        <v>#REF!</v>
      </c>
      <c r="D73" s="205"/>
      <c r="E73" s="204"/>
      <c r="F73" s="204"/>
    </row>
    <row r="74" spans="1:6" ht="12.75" customHeight="1">
      <c r="A74" s="169"/>
      <c r="B74" s="192" t="s">
        <v>264</v>
      </c>
      <c r="C74" s="120" t="e">
        <f>#REF!</f>
        <v>#REF!</v>
      </c>
      <c r="D74" s="205">
        <v>2500</v>
      </c>
      <c r="E74" s="204">
        <v>2600</v>
      </c>
      <c r="F74" s="204"/>
    </row>
    <row r="75" spans="1:6" ht="13.5" customHeight="1">
      <c r="A75" s="169"/>
      <c r="B75" s="192" t="s">
        <v>77</v>
      </c>
      <c r="C75" s="120" t="e">
        <f>#REF!-7400</f>
        <v>#REF!</v>
      </c>
      <c r="D75" s="205"/>
      <c r="E75" s="204"/>
      <c r="F75" s="204"/>
    </row>
    <row r="76" spans="1:6" ht="12.75">
      <c r="A76" s="169">
        <v>310</v>
      </c>
      <c r="B76" s="187" t="s">
        <v>2</v>
      </c>
      <c r="C76" s="190">
        <f>SUM(C77:C78)</f>
        <v>43100</v>
      </c>
      <c r="D76" s="198">
        <f>SUM(D77:D78)</f>
        <v>0</v>
      </c>
      <c r="E76" s="199">
        <f>SUM(E78:E78)</f>
        <v>0</v>
      </c>
      <c r="F76" s="190">
        <f>SUM(F77:F78)</f>
        <v>0</v>
      </c>
    </row>
    <row r="77" spans="1:6" ht="12.75">
      <c r="A77" s="169"/>
      <c r="B77" s="206" t="s">
        <v>265</v>
      </c>
      <c r="C77" s="207">
        <v>39020</v>
      </c>
      <c r="D77" s="208"/>
      <c r="E77" s="209"/>
      <c r="F77" s="209"/>
    </row>
    <row r="78" spans="1:6" ht="12.75">
      <c r="A78" s="169"/>
      <c r="B78" s="170" t="s">
        <v>266</v>
      </c>
      <c r="C78" s="120">
        <v>4080</v>
      </c>
      <c r="D78" s="208"/>
      <c r="E78" s="209"/>
      <c r="F78" s="209"/>
    </row>
    <row r="79" spans="1:6" ht="12.75">
      <c r="A79" s="169" t="s">
        <v>108</v>
      </c>
      <c r="B79" s="187" t="s">
        <v>78</v>
      </c>
      <c r="C79" s="188">
        <f>SUM(C80:C82)</f>
        <v>45300</v>
      </c>
      <c r="D79" s="191">
        <f>SUM(D80:D82)</f>
        <v>42200</v>
      </c>
      <c r="E79" s="188">
        <f>SUM(E80:E82)</f>
        <v>43000</v>
      </c>
      <c r="F79" s="188">
        <f>SUM(F80:F82)</f>
        <v>0</v>
      </c>
    </row>
    <row r="80" spans="1:6" ht="12.75">
      <c r="A80" s="169"/>
      <c r="B80" s="170" t="s">
        <v>220</v>
      </c>
      <c r="C80" s="120">
        <v>40700</v>
      </c>
      <c r="D80" s="125">
        <v>39300</v>
      </c>
      <c r="E80" s="119">
        <v>40000</v>
      </c>
      <c r="F80" s="119"/>
    </row>
    <row r="81" spans="1:6" ht="12.75">
      <c r="A81" s="169"/>
      <c r="B81" s="170" t="s">
        <v>292</v>
      </c>
      <c r="C81" s="120">
        <v>3750</v>
      </c>
      <c r="D81" s="125">
        <v>1900</v>
      </c>
      <c r="E81" s="119">
        <v>2000</v>
      </c>
      <c r="F81" s="119"/>
    </row>
    <row r="82" spans="1:6" ht="12.75">
      <c r="A82" s="169"/>
      <c r="B82" s="170" t="s">
        <v>50</v>
      </c>
      <c r="C82" s="120">
        <v>850</v>
      </c>
      <c r="D82" s="125">
        <v>1000</v>
      </c>
      <c r="E82" s="119">
        <v>1000</v>
      </c>
      <c r="F82" s="119"/>
    </row>
    <row r="83" spans="1:6" ht="12.75">
      <c r="A83" s="169" t="s">
        <v>107</v>
      </c>
      <c r="B83" s="187" t="s">
        <v>79</v>
      </c>
      <c r="C83" s="188">
        <f aca="true" t="shared" si="0" ref="C83:F85">C84</f>
        <v>15300</v>
      </c>
      <c r="D83" s="191">
        <f t="shared" si="0"/>
        <v>15700</v>
      </c>
      <c r="E83" s="188">
        <f t="shared" si="0"/>
        <v>16000</v>
      </c>
      <c r="F83" s="188">
        <f t="shared" si="0"/>
        <v>16000</v>
      </c>
    </row>
    <row r="84" spans="1:6" ht="12.75">
      <c r="A84" s="169"/>
      <c r="B84" s="170" t="s">
        <v>288</v>
      </c>
      <c r="C84" s="120">
        <f>Оценка!D76</f>
        <v>15300</v>
      </c>
      <c r="D84" s="125">
        <v>15700</v>
      </c>
      <c r="E84" s="119">
        <v>16000</v>
      </c>
      <c r="F84" s="119">
        <v>16000</v>
      </c>
    </row>
    <row r="85" spans="1:6" ht="12.75">
      <c r="A85" s="169" t="s">
        <v>267</v>
      </c>
      <c r="B85" s="187" t="s">
        <v>268</v>
      </c>
      <c r="C85" s="188">
        <f t="shared" si="0"/>
        <v>11800</v>
      </c>
      <c r="D85" s="191">
        <f t="shared" si="0"/>
        <v>0</v>
      </c>
      <c r="E85" s="188">
        <f t="shared" si="0"/>
        <v>0</v>
      </c>
      <c r="F85" s="188">
        <f t="shared" si="0"/>
        <v>0</v>
      </c>
    </row>
    <row r="86" spans="1:6" ht="12.75">
      <c r="A86" s="169"/>
      <c r="B86" s="170" t="s">
        <v>283</v>
      </c>
      <c r="C86" s="120">
        <f>Оценка!D78</f>
        <v>11800</v>
      </c>
      <c r="D86" s="125"/>
      <c r="E86" s="119"/>
      <c r="F86" s="119"/>
    </row>
    <row r="87" spans="1:6" ht="12.75">
      <c r="A87" s="169">
        <v>346</v>
      </c>
      <c r="B87" s="187" t="s">
        <v>58</v>
      </c>
      <c r="C87" s="188">
        <f>SUM(C88:C96)</f>
        <v>28600</v>
      </c>
      <c r="D87" s="191">
        <f>SUM(D88:D96)</f>
        <v>23500</v>
      </c>
      <c r="E87" s="188">
        <f>SUM(E88:E96)</f>
        <v>27000</v>
      </c>
      <c r="F87" s="188">
        <f>SUM(F88:F96)</f>
        <v>0</v>
      </c>
    </row>
    <row r="88" spans="1:6" ht="12.75">
      <c r="A88" s="169"/>
      <c r="B88" s="170" t="str">
        <f>Оценка!B80</f>
        <v>бумага ксероксная (260руб)</v>
      </c>
      <c r="C88" s="170">
        <f>Оценка!D80</f>
        <v>9800</v>
      </c>
      <c r="D88" s="125">
        <v>9450</v>
      </c>
      <c r="E88" s="119">
        <v>10000</v>
      </c>
      <c r="F88" s="119"/>
    </row>
    <row r="89" spans="1:6" ht="12.75">
      <c r="A89" s="169"/>
      <c r="B89" s="170" t="str">
        <f>Оценка!B81</f>
        <v>прочие канцтовары</v>
      </c>
      <c r="C89" s="170">
        <f>Оценка!D81</f>
        <v>2047</v>
      </c>
      <c r="D89" s="125">
        <v>2500</v>
      </c>
      <c r="E89" s="119">
        <v>3000</v>
      </c>
      <c r="F89" s="119"/>
    </row>
    <row r="90" spans="1:6" ht="12.75">
      <c r="A90" s="169"/>
      <c r="B90" s="170" t="str">
        <f>Оценка!B82</f>
        <v>хозтовары </v>
      </c>
      <c r="C90" s="170">
        <f>Оценка!D82</f>
        <v>2500</v>
      </c>
      <c r="D90" s="125">
        <v>2550</v>
      </c>
      <c r="E90" s="119">
        <v>3000</v>
      </c>
      <c r="F90" s="119"/>
    </row>
    <row r="91" spans="1:6" ht="12.75">
      <c r="A91" s="169"/>
      <c r="B91" s="170" t="str">
        <f>Оценка!B83</f>
        <v>флаги</v>
      </c>
      <c r="C91" s="170">
        <f>Оценка!D83</f>
        <v>1200</v>
      </c>
      <c r="D91" s="205"/>
      <c r="E91" s="204"/>
      <c r="F91" s="204"/>
    </row>
    <row r="92" spans="1:6" ht="12.75">
      <c r="A92" s="169"/>
      <c r="B92" s="170" t="str">
        <f>Оценка!B84</f>
        <v>Прочие хозяйственные материалы</v>
      </c>
      <c r="C92" s="170">
        <f>Оценка!D84</f>
        <v>0</v>
      </c>
      <c r="D92" s="205"/>
      <c r="E92" s="204">
        <v>2000</v>
      </c>
      <c r="F92" s="204"/>
    </row>
    <row r="93" spans="1:6" ht="12.75">
      <c r="A93" s="169"/>
      <c r="B93" s="170" t="str">
        <f>Оценка!B85</f>
        <v>Задвижка</v>
      </c>
      <c r="C93" s="170">
        <f>Оценка!D85</f>
        <v>1135</v>
      </c>
      <c r="D93" s="205"/>
      <c r="E93" s="204"/>
      <c r="F93" s="204"/>
    </row>
    <row r="94" spans="1:6" ht="12.75">
      <c r="A94" s="169"/>
      <c r="B94" s="170" t="str">
        <f>Оценка!B86</f>
        <v>Колосник</v>
      </c>
      <c r="C94" s="170">
        <f>Оценка!D86</f>
        <v>784</v>
      </c>
      <c r="D94" s="205"/>
      <c r="E94" s="204"/>
      <c r="F94" s="204"/>
    </row>
    <row r="95" spans="1:6" ht="12.75">
      <c r="A95" s="169"/>
      <c r="B95" s="170" t="str">
        <f>Оценка!B87</f>
        <v>Дверцы</v>
      </c>
      <c r="C95" s="170">
        <f>Оценка!D87</f>
        <v>2734</v>
      </c>
      <c r="D95" s="205"/>
      <c r="E95" s="204"/>
      <c r="F95" s="204"/>
    </row>
    <row r="96" spans="1:6" ht="12.75">
      <c r="A96" s="169"/>
      <c r="B96" s="170" t="str">
        <f>Оценка!B88</f>
        <v>Фискальный накопитель Эвотор</v>
      </c>
      <c r="C96" s="170">
        <f>Оценка!D88</f>
        <v>8400</v>
      </c>
      <c r="D96" s="205">
        <v>9000</v>
      </c>
      <c r="E96" s="204">
        <v>9000</v>
      </c>
      <c r="F96" s="204"/>
    </row>
    <row r="97" spans="1:6" s="101" customFormat="1" ht="13.5">
      <c r="A97" s="287"/>
      <c r="B97" s="309" t="s">
        <v>52</v>
      </c>
      <c r="C97" s="310" t="e">
        <f>C51+C61+C64+C69+C76+C79+C83+C87+C85</f>
        <v>#REF!</v>
      </c>
      <c r="D97" s="310">
        <f>D51+D61+D64+D69+D76+D79+D83+D87+D85</f>
        <v>156700</v>
      </c>
      <c r="E97" s="310">
        <f>E51+E61+E64+E69+E76+E79+E83+E87+E85</f>
        <v>150300</v>
      </c>
      <c r="F97" s="310">
        <f>F51+F61+F64+F69+F76+F79+F83+F87+F85</f>
        <v>39600</v>
      </c>
    </row>
    <row r="98" spans="1:6" ht="12.75">
      <c r="A98" s="169"/>
      <c r="B98" s="187" t="s">
        <v>56</v>
      </c>
      <c r="C98" s="213"/>
      <c r="D98" s="215"/>
      <c r="E98" s="213"/>
      <c r="F98" s="213"/>
    </row>
    <row r="99" spans="1:6" ht="12.75">
      <c r="A99" s="169">
        <v>291</v>
      </c>
      <c r="B99" s="170" t="s">
        <v>76</v>
      </c>
      <c r="C99" s="120">
        <f>Оценка!D91</f>
        <v>2900</v>
      </c>
      <c r="D99" s="125">
        <v>2400</v>
      </c>
      <c r="E99" s="119">
        <v>2400</v>
      </c>
      <c r="F99" s="119">
        <v>2400</v>
      </c>
    </row>
    <row r="100" spans="1:6" ht="12.75">
      <c r="A100" s="169">
        <v>291</v>
      </c>
      <c r="B100" s="170" t="s">
        <v>75</v>
      </c>
      <c r="C100" s="120">
        <f>Оценка!D92</f>
        <v>16800</v>
      </c>
      <c r="D100" s="205"/>
      <c r="E100" s="204"/>
      <c r="F100" s="204"/>
    </row>
    <row r="101" spans="1:6" ht="24.75" customHeight="1">
      <c r="A101" s="169">
        <v>292</v>
      </c>
      <c r="B101" s="192" t="s">
        <v>46</v>
      </c>
      <c r="C101" s="120">
        <f>Оценка!D93</f>
        <v>100</v>
      </c>
      <c r="D101" s="205">
        <v>100</v>
      </c>
      <c r="E101" s="204">
        <v>100</v>
      </c>
      <c r="F101" s="204">
        <v>100</v>
      </c>
    </row>
    <row r="102" spans="1:6" s="101" customFormat="1" ht="13.5">
      <c r="A102" s="287"/>
      <c r="B102" s="312" t="s">
        <v>53</v>
      </c>
      <c r="C102" s="313">
        <f>SUM(C99:C101)</f>
        <v>19800</v>
      </c>
      <c r="D102" s="313">
        <f>SUM(D99:D101)</f>
        <v>2500</v>
      </c>
      <c r="E102" s="313">
        <f>SUM(E99:E101)</f>
        <v>2500</v>
      </c>
      <c r="F102" s="313">
        <f>SUM(F99:F101)</f>
        <v>2500</v>
      </c>
    </row>
    <row r="103" spans="1:6" ht="13.5" hidden="1">
      <c r="A103" s="169"/>
      <c r="B103" s="217" t="s">
        <v>199</v>
      </c>
      <c r="C103" s="218">
        <f aca="true" t="shared" si="1" ref="C103:F104">C104</f>
        <v>0</v>
      </c>
      <c r="D103" s="219">
        <f t="shared" si="1"/>
        <v>0</v>
      </c>
      <c r="E103" s="218">
        <f t="shared" si="1"/>
        <v>0</v>
      </c>
      <c r="F103" s="218">
        <f t="shared" si="1"/>
        <v>0</v>
      </c>
    </row>
    <row r="104" spans="1:6" ht="24.75" customHeight="1" hidden="1">
      <c r="A104" s="167" t="s">
        <v>121</v>
      </c>
      <c r="B104" s="220" t="s">
        <v>120</v>
      </c>
      <c r="C104" s="221">
        <f t="shared" si="1"/>
        <v>0</v>
      </c>
      <c r="D104" s="179">
        <f t="shared" si="1"/>
        <v>0</v>
      </c>
      <c r="E104" s="221">
        <f t="shared" si="1"/>
        <v>0</v>
      </c>
      <c r="F104" s="221">
        <f t="shared" si="1"/>
        <v>0</v>
      </c>
    </row>
    <row r="105" spans="1:6" ht="12.75" customHeight="1">
      <c r="A105" s="169">
        <v>297</v>
      </c>
      <c r="B105" s="223" t="s">
        <v>38</v>
      </c>
      <c r="C105" s="224"/>
      <c r="D105" s="226"/>
      <c r="E105" s="224"/>
      <c r="F105" s="224"/>
    </row>
    <row r="106" spans="1:6" ht="13.5">
      <c r="A106" s="169"/>
      <c r="B106" s="227" t="s">
        <v>34</v>
      </c>
      <c r="C106" s="146">
        <f aca="true" t="shared" si="2" ref="C106:F107">C107</f>
        <v>500</v>
      </c>
      <c r="D106" s="148">
        <f t="shared" si="2"/>
        <v>500</v>
      </c>
      <c r="E106" s="146">
        <f t="shared" si="2"/>
        <v>500</v>
      </c>
      <c r="F106" s="146">
        <f t="shared" si="2"/>
        <v>500</v>
      </c>
    </row>
    <row r="107" spans="1:6" s="102" customFormat="1" ht="17.25" customHeight="1">
      <c r="A107" s="157" t="s">
        <v>122</v>
      </c>
      <c r="B107" s="228" t="s">
        <v>123</v>
      </c>
      <c r="C107" s="229">
        <f t="shared" si="2"/>
        <v>500</v>
      </c>
      <c r="D107" s="231">
        <f>D108</f>
        <v>500</v>
      </c>
      <c r="E107" s="229">
        <f t="shared" si="2"/>
        <v>500</v>
      </c>
      <c r="F107" s="229">
        <f t="shared" si="2"/>
        <v>500</v>
      </c>
    </row>
    <row r="108" spans="1:6" ht="12.75">
      <c r="A108" s="169">
        <v>297</v>
      </c>
      <c r="B108" s="192" t="s">
        <v>34</v>
      </c>
      <c r="C108" s="171">
        <v>500</v>
      </c>
      <c r="D108" s="173">
        <v>500</v>
      </c>
      <c r="E108" s="171">
        <v>500</v>
      </c>
      <c r="F108" s="171">
        <v>500</v>
      </c>
    </row>
    <row r="109" spans="1:6" s="101" customFormat="1" ht="12.75" customHeight="1">
      <c r="A109" s="157" t="s">
        <v>298</v>
      </c>
      <c r="B109" s="232" t="s">
        <v>124</v>
      </c>
      <c r="C109" s="229">
        <f>C110+C113+C116+C118+C120</f>
        <v>7100</v>
      </c>
      <c r="D109" s="231">
        <f>D110+D113+D116+D118+D120</f>
        <v>7500</v>
      </c>
      <c r="E109" s="229">
        <f>E110+E113+E116+E118+E120</f>
        <v>71000</v>
      </c>
      <c r="F109" s="229">
        <f>F110+F113+F116+F118+F120</f>
        <v>126900</v>
      </c>
    </row>
    <row r="110" spans="1:6" ht="40.5" customHeight="1" hidden="1">
      <c r="A110" s="167" t="s">
        <v>126</v>
      </c>
      <c r="B110" s="233" t="s">
        <v>125</v>
      </c>
      <c r="C110" s="234">
        <f aca="true" t="shared" si="3" ref="C110:F111">C111</f>
        <v>0</v>
      </c>
      <c r="D110" s="235">
        <f t="shared" si="3"/>
        <v>0</v>
      </c>
      <c r="E110" s="234">
        <f t="shared" si="3"/>
        <v>0</v>
      </c>
      <c r="F110" s="234">
        <f t="shared" si="3"/>
        <v>0</v>
      </c>
    </row>
    <row r="111" spans="1:6" ht="24.75" customHeight="1" hidden="1">
      <c r="A111" s="167" t="s">
        <v>127</v>
      </c>
      <c r="B111" s="220" t="s">
        <v>128</v>
      </c>
      <c r="C111" s="236">
        <f t="shared" si="3"/>
        <v>0</v>
      </c>
      <c r="D111" s="238">
        <f t="shared" si="3"/>
        <v>0</v>
      </c>
      <c r="E111" s="236">
        <f t="shared" si="3"/>
        <v>0</v>
      </c>
      <c r="F111" s="236">
        <f t="shared" si="3"/>
        <v>0</v>
      </c>
    </row>
    <row r="112" spans="1:6" ht="0.75" customHeight="1">
      <c r="A112" s="169"/>
      <c r="B112" s="192" t="s">
        <v>81</v>
      </c>
      <c r="C112" s="171"/>
      <c r="D112" s="173"/>
      <c r="E112" s="171"/>
      <c r="F112" s="171"/>
    </row>
    <row r="113" spans="1:6" s="100" customFormat="1" ht="27" customHeight="1">
      <c r="A113" s="239" t="s">
        <v>129</v>
      </c>
      <c r="B113" s="240" t="s">
        <v>130</v>
      </c>
      <c r="C113" s="241">
        <f aca="true" t="shared" si="4" ref="C113:F114">C114</f>
        <v>500</v>
      </c>
      <c r="D113" s="241">
        <f t="shared" si="4"/>
        <v>500</v>
      </c>
      <c r="E113" s="241">
        <f t="shared" si="4"/>
        <v>500</v>
      </c>
      <c r="F113" s="241">
        <f t="shared" si="4"/>
        <v>500</v>
      </c>
    </row>
    <row r="114" spans="1:6" ht="12.75" customHeight="1">
      <c r="A114" s="167" t="s">
        <v>131</v>
      </c>
      <c r="B114" s="168" t="s">
        <v>132</v>
      </c>
      <c r="C114" s="236">
        <f t="shared" si="4"/>
        <v>500</v>
      </c>
      <c r="D114" s="238">
        <f t="shared" si="4"/>
        <v>500</v>
      </c>
      <c r="E114" s="236">
        <f t="shared" si="4"/>
        <v>500</v>
      </c>
      <c r="F114" s="236">
        <f t="shared" si="4"/>
        <v>500</v>
      </c>
    </row>
    <row r="115" spans="1:6" ht="12.75" customHeight="1">
      <c r="A115" s="169">
        <v>346</v>
      </c>
      <c r="B115" s="192" t="s">
        <v>57</v>
      </c>
      <c r="C115" s="171">
        <v>500</v>
      </c>
      <c r="D115" s="173">
        <v>500</v>
      </c>
      <c r="E115" s="171">
        <v>500</v>
      </c>
      <c r="F115" s="171">
        <v>500</v>
      </c>
    </row>
    <row r="116" spans="1:6" ht="23.25" customHeight="1">
      <c r="A116" s="167" t="s">
        <v>133</v>
      </c>
      <c r="B116" s="243" t="s">
        <v>134</v>
      </c>
      <c r="C116" s="236">
        <f>C117</f>
        <v>1600</v>
      </c>
      <c r="D116" s="238">
        <f>D117</f>
        <v>1700</v>
      </c>
      <c r="E116" s="236">
        <f>E117</f>
        <v>1700</v>
      </c>
      <c r="F116" s="236">
        <f>F117</f>
        <v>1700</v>
      </c>
    </row>
    <row r="117" spans="1:6" ht="25.5" customHeight="1">
      <c r="A117" s="169">
        <v>297</v>
      </c>
      <c r="B117" s="192" t="s">
        <v>35</v>
      </c>
      <c r="C117" s="171">
        <v>1600</v>
      </c>
      <c r="D117" s="173">
        <v>1700</v>
      </c>
      <c r="E117" s="171">
        <v>1700</v>
      </c>
      <c r="F117" s="171">
        <v>1700</v>
      </c>
    </row>
    <row r="118" spans="1:6" ht="40.5" customHeight="1">
      <c r="A118" s="167" t="s">
        <v>135</v>
      </c>
      <c r="B118" s="220" t="s">
        <v>136</v>
      </c>
      <c r="C118" s="244">
        <f>SUM(C119:C119)</f>
        <v>5000</v>
      </c>
      <c r="D118" s="245">
        <f>SUM(D119:D119)</f>
        <v>5300</v>
      </c>
      <c r="E118" s="244">
        <f>SUM(E119:E119)</f>
        <v>5400</v>
      </c>
      <c r="F118" s="244">
        <f>SUM(F119:F119)</f>
        <v>5400</v>
      </c>
    </row>
    <row r="119" spans="1:6" ht="20.25" customHeight="1">
      <c r="A119" s="169">
        <v>251</v>
      </c>
      <c r="B119" s="193" t="s">
        <v>305</v>
      </c>
      <c r="C119" s="119">
        <v>5000</v>
      </c>
      <c r="D119" s="125">
        <v>5300</v>
      </c>
      <c r="E119" s="119">
        <v>5400</v>
      </c>
      <c r="F119" s="119">
        <v>5400</v>
      </c>
    </row>
    <row r="120" spans="1:6" ht="17.25" customHeight="1">
      <c r="A120" s="167" t="s">
        <v>227</v>
      </c>
      <c r="B120" s="246" t="s">
        <v>137</v>
      </c>
      <c r="C120" s="236"/>
      <c r="D120" s="238"/>
      <c r="E120" s="236">
        <f>E121</f>
        <v>63400</v>
      </c>
      <c r="F120" s="236">
        <f>F121</f>
        <v>119300</v>
      </c>
    </row>
    <row r="121" spans="1:6" ht="17.25" customHeight="1">
      <c r="A121" s="169">
        <v>297</v>
      </c>
      <c r="B121" s="192" t="s">
        <v>54</v>
      </c>
      <c r="C121" s="171"/>
      <c r="D121" s="173"/>
      <c r="E121" s="171">
        <v>63400</v>
      </c>
      <c r="F121" s="171">
        <v>119300</v>
      </c>
    </row>
    <row r="122" spans="1:6" ht="20.25" customHeight="1">
      <c r="A122" s="247"/>
      <c r="B122" s="248" t="s">
        <v>25</v>
      </c>
      <c r="C122" s="249" t="e">
        <f>C33+C42+C104+C107+C109</f>
        <v>#REF!</v>
      </c>
      <c r="D122" s="179">
        <f>D33+D42+D104+D107+D109</f>
        <v>1680900</v>
      </c>
      <c r="E122" s="249">
        <f>E33+E42+E104+E107+E109</f>
        <v>1745000</v>
      </c>
      <c r="F122" s="249">
        <f>F33+F42+F104+F107+F109</f>
        <v>1683200</v>
      </c>
    </row>
    <row r="123" spans="1:6" ht="15.75" customHeight="1">
      <c r="A123" s="251" t="s">
        <v>142</v>
      </c>
      <c r="B123" s="252" t="s">
        <v>139</v>
      </c>
      <c r="C123" s="249">
        <f>C125</f>
        <v>90600</v>
      </c>
      <c r="D123" s="179">
        <f>D125</f>
        <v>92800</v>
      </c>
      <c r="E123" s="249">
        <f>E125</f>
        <v>95900</v>
      </c>
      <c r="F123" s="249">
        <f>F125</f>
        <v>99200</v>
      </c>
    </row>
    <row r="124" spans="1:6" s="101" customFormat="1" ht="15.75" customHeight="1">
      <c r="A124" s="157" t="s">
        <v>138</v>
      </c>
      <c r="B124" s="232" t="s">
        <v>143</v>
      </c>
      <c r="C124" s="229"/>
      <c r="D124" s="229">
        <f>D125</f>
        <v>92800</v>
      </c>
      <c r="E124" s="229">
        <f>E125</f>
        <v>95900</v>
      </c>
      <c r="F124" s="229">
        <f>F125</f>
        <v>99200</v>
      </c>
    </row>
    <row r="125" spans="1:6" s="1" customFormat="1" ht="39" customHeight="1">
      <c r="A125" s="162" t="s">
        <v>140</v>
      </c>
      <c r="B125" s="180" t="s">
        <v>141</v>
      </c>
      <c r="C125" s="257">
        <f>SUM(C126:C130)</f>
        <v>90600</v>
      </c>
      <c r="D125" s="238">
        <f>SUM(D126:D130)</f>
        <v>92800</v>
      </c>
      <c r="E125" s="257">
        <f>SUM(E126:E130)</f>
        <v>95900</v>
      </c>
      <c r="F125" s="257">
        <f>SUM(F126:F130)</f>
        <v>99200</v>
      </c>
    </row>
    <row r="126" spans="1:6" s="1" customFormat="1" ht="12.75">
      <c r="A126" s="169">
        <v>211</v>
      </c>
      <c r="B126" s="170" t="s">
        <v>17</v>
      </c>
      <c r="C126" s="120">
        <f>Оценка!D116</f>
        <v>64500</v>
      </c>
      <c r="D126" s="173">
        <v>71300</v>
      </c>
      <c r="E126" s="171">
        <v>73700</v>
      </c>
      <c r="F126" s="171">
        <v>76200</v>
      </c>
    </row>
    <row r="127" spans="1:6" s="1" customFormat="1" ht="12.75">
      <c r="A127" s="169">
        <v>266</v>
      </c>
      <c r="B127" s="170" t="s">
        <v>210</v>
      </c>
      <c r="C127" s="120">
        <f>Оценка!D117</f>
        <v>1100</v>
      </c>
      <c r="D127" s="173"/>
      <c r="E127" s="171"/>
      <c r="F127" s="171"/>
    </row>
    <row r="128" spans="1:6" s="1" customFormat="1" ht="12.75">
      <c r="A128" s="169">
        <v>213</v>
      </c>
      <c r="B128" s="170" t="s">
        <v>4</v>
      </c>
      <c r="C128" s="120">
        <f>Оценка!D118</f>
        <v>19800</v>
      </c>
      <c r="D128" s="173">
        <v>21500</v>
      </c>
      <c r="E128" s="171">
        <v>22200</v>
      </c>
      <c r="F128" s="171">
        <v>23000</v>
      </c>
    </row>
    <row r="129" spans="1:6" s="1" customFormat="1" ht="12.75">
      <c r="A129" s="169" t="s">
        <v>211</v>
      </c>
      <c r="B129" s="170" t="s">
        <v>212</v>
      </c>
      <c r="C129" s="120">
        <f>Оценка!D119</f>
        <v>2400</v>
      </c>
      <c r="D129" s="173"/>
      <c r="E129" s="171"/>
      <c r="F129" s="171"/>
    </row>
    <row r="130" spans="1:6" s="1" customFormat="1" ht="12.75">
      <c r="A130" s="169">
        <v>346</v>
      </c>
      <c r="B130" s="170" t="s">
        <v>28</v>
      </c>
      <c r="C130" s="120">
        <f>Оценка!D120</f>
        <v>2800</v>
      </c>
      <c r="D130" s="173"/>
      <c r="E130" s="171"/>
      <c r="F130" s="171"/>
    </row>
    <row r="131" spans="1:6" s="102" customFormat="1" ht="24.75" customHeight="1">
      <c r="A131" s="157" t="s">
        <v>145</v>
      </c>
      <c r="B131" s="260" t="s">
        <v>146</v>
      </c>
      <c r="C131" s="261">
        <f aca="true" t="shared" si="5" ref="C131:F134">C132</f>
        <v>0</v>
      </c>
      <c r="D131" s="263">
        <f t="shared" si="5"/>
        <v>0</v>
      </c>
      <c r="E131" s="261">
        <f t="shared" si="5"/>
        <v>0</v>
      </c>
      <c r="F131" s="261">
        <f t="shared" si="5"/>
        <v>0</v>
      </c>
    </row>
    <row r="132" spans="1:6" s="1" customFormat="1" ht="12.75" customHeight="1">
      <c r="A132" s="162" t="s">
        <v>147</v>
      </c>
      <c r="B132" s="264" t="s">
        <v>148</v>
      </c>
      <c r="C132" s="265">
        <f t="shared" si="5"/>
        <v>0</v>
      </c>
      <c r="D132" s="267">
        <f t="shared" si="5"/>
        <v>0</v>
      </c>
      <c r="E132" s="265">
        <f t="shared" si="5"/>
        <v>0</v>
      </c>
      <c r="F132" s="265">
        <f t="shared" si="5"/>
        <v>0</v>
      </c>
    </row>
    <row r="133" spans="1:6" s="1" customFormat="1" ht="26.25" customHeight="1">
      <c r="A133" s="162" t="s">
        <v>149</v>
      </c>
      <c r="B133" s="163" t="s">
        <v>150</v>
      </c>
      <c r="C133" s="268">
        <f t="shared" si="5"/>
        <v>0</v>
      </c>
      <c r="D133" s="235">
        <f t="shared" si="5"/>
        <v>0</v>
      </c>
      <c r="E133" s="268">
        <f t="shared" si="5"/>
        <v>0</v>
      </c>
      <c r="F133" s="268">
        <f t="shared" si="5"/>
        <v>0</v>
      </c>
    </row>
    <row r="134" spans="1:6" s="1" customFormat="1" ht="12.75" customHeight="1">
      <c r="A134" s="167" t="s">
        <v>151</v>
      </c>
      <c r="B134" s="168" t="s">
        <v>152</v>
      </c>
      <c r="C134" s="244">
        <f t="shared" si="5"/>
        <v>0</v>
      </c>
      <c r="D134" s="245">
        <f t="shared" si="5"/>
        <v>0</v>
      </c>
      <c r="E134" s="244">
        <f t="shared" si="5"/>
        <v>0</v>
      </c>
      <c r="F134" s="244">
        <f t="shared" si="5"/>
        <v>0</v>
      </c>
    </row>
    <row r="135" spans="1:6" s="1" customFormat="1" ht="12.75" customHeight="1">
      <c r="A135" s="169">
        <v>346</v>
      </c>
      <c r="B135" s="192"/>
      <c r="C135" s="119"/>
      <c r="D135" s="125"/>
      <c r="E135" s="119"/>
      <c r="F135" s="119"/>
    </row>
    <row r="136" spans="1:6" s="6" customFormat="1" ht="17.25" customHeight="1">
      <c r="A136" s="251" t="s">
        <v>153</v>
      </c>
      <c r="B136" s="269" t="s">
        <v>156</v>
      </c>
      <c r="C136" s="270">
        <f>C137+C142</f>
        <v>497100</v>
      </c>
      <c r="D136" s="148">
        <f>D137+D142</f>
        <v>381500</v>
      </c>
      <c r="E136" s="270">
        <f>E137+E142</f>
        <v>361300</v>
      </c>
      <c r="F136" s="270">
        <f>F137+F142</f>
        <v>366000</v>
      </c>
    </row>
    <row r="137" spans="1:6" s="103" customFormat="1" ht="14.25" customHeight="1">
      <c r="A137" s="157" t="s">
        <v>154</v>
      </c>
      <c r="B137" s="272" t="s">
        <v>157</v>
      </c>
      <c r="C137" s="273">
        <f aca="true" t="shared" si="6" ref="C137:F138">C138</f>
        <v>473200</v>
      </c>
      <c r="D137" s="275">
        <f t="shared" si="6"/>
        <v>355300</v>
      </c>
      <c r="E137" s="273">
        <f t="shared" si="6"/>
        <v>361300</v>
      </c>
      <c r="F137" s="273">
        <f t="shared" si="6"/>
        <v>366000</v>
      </c>
    </row>
    <row r="138" spans="1:6" s="6" customFormat="1" ht="52.5" customHeight="1">
      <c r="A138" s="167" t="s">
        <v>158</v>
      </c>
      <c r="B138" s="233" t="s">
        <v>159</v>
      </c>
      <c r="C138" s="276">
        <f t="shared" si="6"/>
        <v>473200</v>
      </c>
      <c r="D138" s="277">
        <f t="shared" si="6"/>
        <v>355300</v>
      </c>
      <c r="E138" s="276">
        <f t="shared" si="6"/>
        <v>361300</v>
      </c>
      <c r="F138" s="276">
        <f t="shared" si="6"/>
        <v>366000</v>
      </c>
    </row>
    <row r="139" spans="1:6" s="6" customFormat="1" ht="27" customHeight="1">
      <c r="A139" s="167" t="s">
        <v>155</v>
      </c>
      <c r="B139" s="278" t="s">
        <v>162</v>
      </c>
      <c r="C139" s="244">
        <f>C140+C141</f>
        <v>473200</v>
      </c>
      <c r="D139" s="245">
        <f>D140+D141</f>
        <v>355300</v>
      </c>
      <c r="E139" s="244">
        <f>E140+E141</f>
        <v>361300</v>
      </c>
      <c r="F139" s="244">
        <f>F140+F141</f>
        <v>366000</v>
      </c>
    </row>
    <row r="140" spans="1:6" s="6" customFormat="1" ht="12.75">
      <c r="A140" s="169">
        <v>225</v>
      </c>
      <c r="B140" s="192" t="s">
        <v>30</v>
      </c>
      <c r="C140" s="120">
        <f>Оценка!D130</f>
        <v>268000</v>
      </c>
      <c r="D140" s="125">
        <v>177000</v>
      </c>
      <c r="E140" s="119">
        <v>181300</v>
      </c>
      <c r="F140" s="119">
        <v>190000</v>
      </c>
    </row>
    <row r="141" spans="1:6" s="6" customFormat="1" ht="13.5" customHeight="1">
      <c r="A141" s="169">
        <v>225</v>
      </c>
      <c r="B141" s="192" t="s">
        <v>48</v>
      </c>
      <c r="C141" s="120">
        <f>Оценка!D131</f>
        <v>205200</v>
      </c>
      <c r="D141" s="125">
        <v>178300</v>
      </c>
      <c r="E141" s="119">
        <v>180000</v>
      </c>
      <c r="F141" s="119">
        <v>176000</v>
      </c>
    </row>
    <row r="142" spans="1:6" s="103" customFormat="1" ht="16.5" customHeight="1">
      <c r="A142" s="157" t="s">
        <v>163</v>
      </c>
      <c r="B142" s="272" t="s">
        <v>164</v>
      </c>
      <c r="C142" s="273">
        <f>C143+C146</f>
        <v>23900</v>
      </c>
      <c r="D142" s="275">
        <f>D143+D146</f>
        <v>26200</v>
      </c>
      <c r="E142" s="273">
        <f>E143+E146</f>
        <v>0</v>
      </c>
      <c r="F142" s="273">
        <f>F143+F146</f>
        <v>0</v>
      </c>
    </row>
    <row r="143" spans="1:6" s="6" customFormat="1" ht="26.25" customHeight="1">
      <c r="A143" s="167" t="s">
        <v>160</v>
      </c>
      <c r="B143" s="233" t="s">
        <v>125</v>
      </c>
      <c r="C143" s="234">
        <f aca="true" t="shared" si="7" ref="C143:F144">C144</f>
        <v>0</v>
      </c>
      <c r="D143" s="235">
        <f t="shared" si="7"/>
        <v>0</v>
      </c>
      <c r="E143" s="234">
        <f t="shared" si="7"/>
        <v>0</v>
      </c>
      <c r="F143" s="234">
        <f t="shared" si="7"/>
        <v>0</v>
      </c>
    </row>
    <row r="144" spans="1:6" s="6" customFormat="1" ht="5.25" customHeight="1" hidden="1">
      <c r="A144" s="167" t="s">
        <v>161</v>
      </c>
      <c r="B144" s="220" t="s">
        <v>165</v>
      </c>
      <c r="C144" s="236">
        <f t="shared" si="7"/>
        <v>0</v>
      </c>
      <c r="D144" s="238">
        <f t="shared" si="7"/>
        <v>0</v>
      </c>
      <c r="E144" s="236">
        <f t="shared" si="7"/>
        <v>0</v>
      </c>
      <c r="F144" s="236">
        <f t="shared" si="7"/>
        <v>0</v>
      </c>
    </row>
    <row r="145" spans="1:6" s="6" customFormat="1" ht="5.25" customHeight="1" hidden="1">
      <c r="A145" s="169"/>
      <c r="B145" s="192" t="s">
        <v>166</v>
      </c>
      <c r="C145" s="171"/>
      <c r="D145" s="173"/>
      <c r="E145" s="171"/>
      <c r="F145" s="171"/>
    </row>
    <row r="146" spans="1:6" s="6" customFormat="1" ht="26.25" customHeight="1">
      <c r="A146" s="167" t="s">
        <v>167</v>
      </c>
      <c r="B146" s="220" t="s">
        <v>168</v>
      </c>
      <c r="C146" s="244">
        <f>SUM(C147:C147)</f>
        <v>23900</v>
      </c>
      <c r="D146" s="245">
        <f>SUM(D147:D147)</f>
        <v>26200</v>
      </c>
      <c r="E146" s="244">
        <f>SUM(E147:E147)</f>
        <v>0</v>
      </c>
      <c r="F146" s="244">
        <f>SUM(F147:F147)</f>
        <v>0</v>
      </c>
    </row>
    <row r="147" spans="1:6" s="6" customFormat="1" ht="12.75" customHeight="1">
      <c r="A147" s="169">
        <v>251</v>
      </c>
      <c r="B147" s="192" t="s">
        <v>41</v>
      </c>
      <c r="C147" s="120">
        <f>Оценка!D137</f>
        <v>23900</v>
      </c>
      <c r="D147" s="125">
        <v>26200</v>
      </c>
      <c r="E147" s="119"/>
      <c r="F147" s="119"/>
    </row>
    <row r="148" spans="1:6" s="6" customFormat="1" ht="12.75">
      <c r="A148" s="251" t="s">
        <v>170</v>
      </c>
      <c r="B148" s="252" t="s">
        <v>169</v>
      </c>
      <c r="C148" s="249">
        <f>C149+C164</f>
        <v>343850</v>
      </c>
      <c r="D148" s="179">
        <f>D149+D164</f>
        <v>182000</v>
      </c>
      <c r="E148" s="249">
        <f>E149+E164</f>
        <v>185500</v>
      </c>
      <c r="F148" s="249">
        <f>F149+F164</f>
        <v>91400</v>
      </c>
    </row>
    <row r="149" spans="1:6" s="102" customFormat="1" ht="13.5">
      <c r="A149" s="157" t="s">
        <v>172</v>
      </c>
      <c r="B149" s="279" t="s">
        <v>171</v>
      </c>
      <c r="C149" s="273">
        <f>C150+C161</f>
        <v>39000</v>
      </c>
      <c r="D149" s="275">
        <f>D150+D161</f>
        <v>0</v>
      </c>
      <c r="E149" s="273">
        <f>E150+E161</f>
        <v>0</v>
      </c>
      <c r="F149" s="273">
        <f>F150+F161</f>
        <v>0</v>
      </c>
    </row>
    <row r="150" spans="1:6" s="102" customFormat="1" ht="53.25" customHeight="1">
      <c r="A150" s="157" t="s">
        <v>173</v>
      </c>
      <c r="B150" s="280" t="s">
        <v>176</v>
      </c>
      <c r="C150" s="281">
        <f>C151+C156+C159</f>
        <v>39000</v>
      </c>
      <c r="D150" s="282">
        <f>D151+D156+D159</f>
        <v>0</v>
      </c>
      <c r="E150" s="281">
        <f>E151+E156+E159</f>
        <v>0</v>
      </c>
      <c r="F150" s="281">
        <f>F151+F156+F159</f>
        <v>0</v>
      </c>
    </row>
    <row r="151" spans="1:6" s="1" customFormat="1" ht="30" customHeight="1">
      <c r="A151" s="283" t="s">
        <v>174</v>
      </c>
      <c r="B151" s="284" t="s">
        <v>177</v>
      </c>
      <c r="C151" s="285">
        <f>C152+C153</f>
        <v>39000</v>
      </c>
      <c r="D151" s="245">
        <f>D152+D153</f>
        <v>0</v>
      </c>
      <c r="E151" s="285">
        <f>E152+E153</f>
        <v>0</v>
      </c>
      <c r="F151" s="285">
        <f>F152+F153</f>
        <v>0</v>
      </c>
    </row>
    <row r="152" spans="1:6" s="6" customFormat="1" ht="12" customHeight="1">
      <c r="A152" s="169">
        <v>225</v>
      </c>
      <c r="B152" s="170" t="s">
        <v>31</v>
      </c>
      <c r="C152" s="120">
        <f>Оценка!D142</f>
        <v>39000</v>
      </c>
      <c r="D152" s="125"/>
      <c r="E152" s="119"/>
      <c r="F152" s="119"/>
    </row>
    <row r="153" spans="1:6" s="6" customFormat="1" ht="14.25" customHeight="1" hidden="1">
      <c r="A153" s="169">
        <v>226</v>
      </c>
      <c r="B153" s="170" t="s">
        <v>213</v>
      </c>
      <c r="C153" s="120">
        <f>Оценка!D143</f>
        <v>0</v>
      </c>
      <c r="D153" s="125"/>
      <c r="E153" s="119"/>
      <c r="F153" s="119"/>
    </row>
    <row r="154" spans="1:6" s="6" customFormat="1" ht="5.25" customHeight="1" hidden="1">
      <c r="A154" s="169"/>
      <c r="B154" s="192" t="s">
        <v>82</v>
      </c>
      <c r="C154" s="120">
        <f>Оценка!D144</f>
        <v>0</v>
      </c>
      <c r="D154" s="125"/>
      <c r="E154" s="119"/>
      <c r="F154" s="119"/>
    </row>
    <row r="155" spans="1:6" s="6" customFormat="1" ht="5.25" customHeight="1" hidden="1">
      <c r="A155" s="169"/>
      <c r="B155" s="192" t="s">
        <v>83</v>
      </c>
      <c r="C155" s="120">
        <f>Оценка!D145</f>
        <v>0</v>
      </c>
      <c r="D155" s="125"/>
      <c r="E155" s="119"/>
      <c r="F155" s="119"/>
    </row>
    <row r="156" spans="1:6" s="6" customFormat="1" ht="54" customHeight="1" hidden="1">
      <c r="A156" s="169" t="s">
        <v>175</v>
      </c>
      <c r="B156" s="220" t="s">
        <v>178</v>
      </c>
      <c r="C156" s="244">
        <f>SUM(C157:C158)</f>
        <v>0</v>
      </c>
      <c r="D156" s="245">
        <f>SUM(D157:D158)</f>
        <v>0</v>
      </c>
      <c r="E156" s="244">
        <f>SUM(E157:E158)</f>
        <v>0</v>
      </c>
      <c r="F156" s="244">
        <f>SUM(F157:F158)</f>
        <v>0</v>
      </c>
    </row>
    <row r="157" spans="1:6" s="6" customFormat="1" ht="6" customHeight="1" hidden="1">
      <c r="A157" s="169">
        <v>225</v>
      </c>
      <c r="B157" s="192" t="s">
        <v>90</v>
      </c>
      <c r="C157" s="119">
        <v>0</v>
      </c>
      <c r="D157" s="125"/>
      <c r="E157" s="119"/>
      <c r="F157" s="119"/>
    </row>
    <row r="158" spans="1:6" s="6" customFormat="1" ht="6" customHeight="1" hidden="1">
      <c r="A158" s="169">
        <v>225</v>
      </c>
      <c r="B158" s="192" t="s">
        <v>91</v>
      </c>
      <c r="C158" s="119">
        <v>0</v>
      </c>
      <c r="D158" s="125"/>
      <c r="E158" s="119"/>
      <c r="F158" s="119"/>
    </row>
    <row r="159" spans="1:6" s="6" customFormat="1" ht="57.75" customHeight="1" hidden="1">
      <c r="A159" s="169" t="s">
        <v>179</v>
      </c>
      <c r="B159" s="220" t="s">
        <v>180</v>
      </c>
      <c r="C159" s="244">
        <f>C160</f>
        <v>0</v>
      </c>
      <c r="D159" s="245">
        <f>D160</f>
        <v>0</v>
      </c>
      <c r="E159" s="244">
        <f>E160</f>
        <v>0</v>
      </c>
      <c r="F159" s="244">
        <f>F160</f>
        <v>0</v>
      </c>
    </row>
    <row r="160" spans="1:6" s="6" customFormat="1" ht="6" customHeight="1" hidden="1">
      <c r="A160" s="169">
        <v>225</v>
      </c>
      <c r="B160" s="192" t="s">
        <v>92</v>
      </c>
      <c r="C160" s="119"/>
      <c r="D160" s="125"/>
      <c r="E160" s="119"/>
      <c r="F160" s="119"/>
    </row>
    <row r="161" spans="1:6" s="92" customFormat="1" ht="24.75" customHeight="1" hidden="1">
      <c r="A161" s="283" t="s">
        <v>181</v>
      </c>
      <c r="B161" s="163" t="s">
        <v>150</v>
      </c>
      <c r="C161" s="268">
        <f aca="true" t="shared" si="8" ref="C161:F162">C162</f>
        <v>0</v>
      </c>
      <c r="D161" s="235">
        <f t="shared" si="8"/>
        <v>0</v>
      </c>
      <c r="E161" s="268">
        <f t="shared" si="8"/>
        <v>0</v>
      </c>
      <c r="F161" s="268">
        <f t="shared" si="8"/>
        <v>0</v>
      </c>
    </row>
    <row r="162" spans="1:6" s="6" customFormat="1" ht="38.25" customHeight="1" hidden="1">
      <c r="A162" s="169" t="s">
        <v>179</v>
      </c>
      <c r="B162" s="168" t="s">
        <v>182</v>
      </c>
      <c r="C162" s="244">
        <f t="shared" si="8"/>
        <v>0</v>
      </c>
      <c r="D162" s="245">
        <f t="shared" si="8"/>
        <v>0</v>
      </c>
      <c r="E162" s="244">
        <f t="shared" si="8"/>
        <v>0</v>
      </c>
      <c r="F162" s="244">
        <f t="shared" si="8"/>
        <v>0</v>
      </c>
    </row>
    <row r="163" spans="1:6" s="6" customFormat="1" ht="0.75" customHeight="1" hidden="1">
      <c r="A163" s="169">
        <v>225</v>
      </c>
      <c r="B163" s="192" t="s">
        <v>85</v>
      </c>
      <c r="C163" s="119"/>
      <c r="D163" s="125"/>
      <c r="E163" s="119"/>
      <c r="F163" s="119"/>
    </row>
    <row r="164" spans="1:6" s="103" customFormat="1" ht="13.5">
      <c r="A164" s="287" t="s">
        <v>184</v>
      </c>
      <c r="B164" s="279" t="s">
        <v>183</v>
      </c>
      <c r="C164" s="288">
        <f>C165+C176</f>
        <v>304850</v>
      </c>
      <c r="D164" s="290">
        <f>D165+D176</f>
        <v>182000</v>
      </c>
      <c r="E164" s="288">
        <f>E165+E176</f>
        <v>185500</v>
      </c>
      <c r="F164" s="288">
        <f>F165+F176</f>
        <v>91400</v>
      </c>
    </row>
    <row r="165" spans="1:6" s="92" customFormat="1" ht="24">
      <c r="A165" s="283" t="s">
        <v>188</v>
      </c>
      <c r="B165" s="291" t="s">
        <v>185</v>
      </c>
      <c r="C165" s="265">
        <f>C166+C171</f>
        <v>304850</v>
      </c>
      <c r="D165" s="294">
        <f>D166+D171</f>
        <v>182000</v>
      </c>
      <c r="E165" s="293">
        <f>E166+E171</f>
        <v>185500</v>
      </c>
      <c r="F165" s="293">
        <f>F166+F171</f>
        <v>91400</v>
      </c>
    </row>
    <row r="166" spans="1:6" s="1" customFormat="1" ht="12.75" customHeight="1">
      <c r="A166" s="169" t="s">
        <v>187</v>
      </c>
      <c r="B166" s="168" t="s">
        <v>186</v>
      </c>
      <c r="C166" s="236">
        <f>SUM(C167:C170)</f>
        <v>139800</v>
      </c>
      <c r="D166" s="238">
        <f>SUM(D167:D170)</f>
        <v>155000</v>
      </c>
      <c r="E166" s="236">
        <f>SUM(E167:E170)</f>
        <v>185500</v>
      </c>
      <c r="F166" s="236">
        <f>SUM(F167:F170)</f>
        <v>91400</v>
      </c>
    </row>
    <row r="167" spans="1:6" s="1" customFormat="1" ht="13.5" customHeight="1">
      <c r="A167" s="169">
        <v>223</v>
      </c>
      <c r="B167" s="170" t="s">
        <v>223</v>
      </c>
      <c r="C167" s="120">
        <f>Оценка!D155</f>
        <v>117800</v>
      </c>
      <c r="D167" s="173">
        <v>115000</v>
      </c>
      <c r="E167" s="171">
        <v>120000</v>
      </c>
      <c r="F167" s="171">
        <f>100000-8600</f>
        <v>91400</v>
      </c>
    </row>
    <row r="168" spans="1:6" s="1" customFormat="1" ht="12.75" customHeight="1">
      <c r="A168" s="169">
        <v>226</v>
      </c>
      <c r="B168" s="192" t="s">
        <v>39</v>
      </c>
      <c r="C168" s="120">
        <f>Оценка!D156</f>
        <v>10000</v>
      </c>
      <c r="D168" s="173">
        <v>20000</v>
      </c>
      <c r="E168" s="171">
        <v>21000</v>
      </c>
      <c r="F168" s="171"/>
    </row>
    <row r="169" spans="1:6" s="1" customFormat="1" ht="12.75" customHeight="1">
      <c r="A169" s="169"/>
      <c r="B169" s="192" t="s">
        <v>93</v>
      </c>
      <c r="C169" s="120">
        <f>Оценка!D157</f>
        <v>0</v>
      </c>
      <c r="D169" s="173"/>
      <c r="E169" s="171">
        <v>24500</v>
      </c>
      <c r="F169" s="171"/>
    </row>
    <row r="170" spans="1:6" s="1" customFormat="1" ht="13.5" customHeight="1">
      <c r="A170" s="169">
        <v>346</v>
      </c>
      <c r="B170" s="170" t="s">
        <v>40</v>
      </c>
      <c r="C170" s="120">
        <f>Оценка!D158</f>
        <v>12000</v>
      </c>
      <c r="D170" s="173">
        <v>20000</v>
      </c>
      <c r="E170" s="171">
        <v>20000</v>
      </c>
      <c r="F170" s="171"/>
    </row>
    <row r="171" spans="1:6" s="1" customFormat="1" ht="13.5" customHeight="1">
      <c r="A171" s="169" t="s">
        <v>224</v>
      </c>
      <c r="B171" s="168" t="s">
        <v>225</v>
      </c>
      <c r="C171" s="295">
        <f>SUM(C172:C175)</f>
        <v>165050</v>
      </c>
      <c r="D171" s="238">
        <f>SUM(D172:D175)</f>
        <v>27000</v>
      </c>
      <c r="E171" s="236">
        <f>SUM(E172:E175)</f>
        <v>0</v>
      </c>
      <c r="F171" s="236">
        <f>SUM(F172:F175)</f>
        <v>0</v>
      </c>
    </row>
    <row r="172" spans="1:6" s="1" customFormat="1" ht="13.5" customHeight="1">
      <c r="A172" s="169" t="s">
        <v>275</v>
      </c>
      <c r="B172" s="192" t="s">
        <v>295</v>
      </c>
      <c r="C172" s="120">
        <f>Оценка!D160</f>
        <v>13550</v>
      </c>
      <c r="D172" s="296">
        <v>9000</v>
      </c>
      <c r="E172" s="171"/>
      <c r="F172" s="171"/>
    </row>
    <row r="173" spans="1:6" s="1" customFormat="1" ht="13.5" customHeight="1">
      <c r="A173" s="169" t="s">
        <v>275</v>
      </c>
      <c r="B173" s="192" t="str">
        <f>Оценка!B161</f>
        <v>Установка деткого уличного комплекса</v>
      </c>
      <c r="C173" s="120">
        <f>Оценка!D161</f>
        <v>5500</v>
      </c>
      <c r="D173" s="238"/>
      <c r="E173" s="236"/>
      <c r="F173" s="236"/>
    </row>
    <row r="174" spans="1:6" s="1" customFormat="1" ht="13.5" customHeight="1">
      <c r="A174" s="169" t="s">
        <v>226</v>
      </c>
      <c r="B174" s="192" t="s">
        <v>296</v>
      </c>
      <c r="C174" s="120">
        <f>Оценка!D162</f>
        <v>8000</v>
      </c>
      <c r="D174" s="296">
        <v>18000</v>
      </c>
      <c r="E174" s="236"/>
      <c r="F174" s="236"/>
    </row>
    <row r="175" spans="1:6" s="1" customFormat="1" ht="13.5" customHeight="1">
      <c r="A175" s="169" t="s">
        <v>226</v>
      </c>
      <c r="B175" s="192" t="str">
        <f>Оценка!B163</f>
        <v>Детский уличный комплекс</v>
      </c>
      <c r="C175" s="120">
        <f>Оценка!D163</f>
        <v>138000</v>
      </c>
      <c r="D175" s="173"/>
      <c r="E175" s="171"/>
      <c r="F175" s="171"/>
    </row>
    <row r="176" spans="1:6" s="93" customFormat="1" ht="27" customHeight="1" hidden="1">
      <c r="A176" s="283" t="s">
        <v>189</v>
      </c>
      <c r="B176" s="163" t="s">
        <v>190</v>
      </c>
      <c r="C176" s="268">
        <f aca="true" t="shared" si="9" ref="C176:F177">C177</f>
        <v>0</v>
      </c>
      <c r="D176" s="235">
        <f t="shared" si="9"/>
        <v>0</v>
      </c>
      <c r="E176" s="268">
        <f t="shared" si="9"/>
        <v>0</v>
      </c>
      <c r="F176" s="268">
        <f t="shared" si="9"/>
        <v>0</v>
      </c>
    </row>
    <row r="177" spans="1:6" s="1" customFormat="1" ht="17.25" customHeight="1" hidden="1">
      <c r="A177" s="169" t="s">
        <v>191</v>
      </c>
      <c r="B177" s="220" t="s">
        <v>192</v>
      </c>
      <c r="C177" s="244">
        <f t="shared" si="9"/>
        <v>0</v>
      </c>
      <c r="D177" s="245">
        <f t="shared" si="9"/>
        <v>0</v>
      </c>
      <c r="E177" s="244">
        <f t="shared" si="9"/>
        <v>0</v>
      </c>
      <c r="F177" s="244">
        <f t="shared" si="9"/>
        <v>0</v>
      </c>
    </row>
    <row r="178" spans="1:6" s="1" customFormat="1" ht="9.75" customHeight="1" hidden="1">
      <c r="A178" s="169"/>
      <c r="B178" s="192" t="s">
        <v>86</v>
      </c>
      <c r="C178" s="119">
        <v>0</v>
      </c>
      <c r="D178" s="125"/>
      <c r="E178" s="119"/>
      <c r="F178" s="119"/>
    </row>
    <row r="179" spans="1:6" s="1" customFormat="1" ht="17.25" customHeight="1">
      <c r="A179" s="251" t="s">
        <v>194</v>
      </c>
      <c r="B179" s="252" t="s">
        <v>193</v>
      </c>
      <c r="C179" s="249">
        <f aca="true" t="shared" si="10" ref="C179:F182">C180</f>
        <v>219000</v>
      </c>
      <c r="D179" s="179">
        <f t="shared" si="10"/>
        <v>244600</v>
      </c>
      <c r="E179" s="249">
        <f t="shared" si="10"/>
        <v>244600</v>
      </c>
      <c r="F179" s="249">
        <f t="shared" si="10"/>
        <v>244600</v>
      </c>
    </row>
    <row r="180" spans="1:6" s="102" customFormat="1" ht="15" customHeight="1">
      <c r="A180" s="157" t="s">
        <v>195</v>
      </c>
      <c r="B180" s="279" t="s">
        <v>196</v>
      </c>
      <c r="C180" s="297">
        <f>C182</f>
        <v>219000</v>
      </c>
      <c r="D180" s="299">
        <f>D182</f>
        <v>244600</v>
      </c>
      <c r="E180" s="297">
        <f>E182</f>
        <v>244600</v>
      </c>
      <c r="F180" s="297">
        <f>F182</f>
        <v>244600</v>
      </c>
    </row>
    <row r="181" spans="1:6" s="1" customFormat="1" ht="25.5" customHeight="1">
      <c r="A181" s="162" t="s">
        <v>297</v>
      </c>
      <c r="B181" s="163" t="s">
        <v>113</v>
      </c>
      <c r="C181" s="300">
        <f>C182</f>
        <v>219000</v>
      </c>
      <c r="D181" s="302">
        <f>D182</f>
        <v>244600</v>
      </c>
      <c r="E181" s="300">
        <f>E182</f>
        <v>244600</v>
      </c>
      <c r="F181" s="300">
        <f>F182</f>
        <v>244600</v>
      </c>
    </row>
    <row r="182" spans="1:6" s="1" customFormat="1" ht="39" customHeight="1">
      <c r="A182" s="283" t="s">
        <v>198</v>
      </c>
      <c r="B182" s="284" t="s">
        <v>197</v>
      </c>
      <c r="C182" s="257">
        <f t="shared" si="10"/>
        <v>219000</v>
      </c>
      <c r="D182" s="238">
        <f t="shared" si="10"/>
        <v>244600</v>
      </c>
      <c r="E182" s="257">
        <f t="shared" si="10"/>
        <v>244600</v>
      </c>
      <c r="F182" s="257">
        <f t="shared" si="10"/>
        <v>244600</v>
      </c>
    </row>
    <row r="183" spans="1:6" s="1" customFormat="1" ht="13.5" customHeight="1">
      <c r="A183" s="169">
        <v>264</v>
      </c>
      <c r="B183" s="192" t="s">
        <v>289</v>
      </c>
      <c r="C183" s="120">
        <f>Оценка!D170</f>
        <v>219000</v>
      </c>
      <c r="D183" s="173">
        <v>244600</v>
      </c>
      <c r="E183" s="171">
        <v>244600</v>
      </c>
      <c r="F183" s="171">
        <v>244600</v>
      </c>
    </row>
    <row r="184" spans="1:6" ht="12.75">
      <c r="A184" s="169"/>
      <c r="B184" s="304" t="s">
        <v>26</v>
      </c>
      <c r="C184" s="221" t="e">
        <f>C179+C148+C136+C131+C123+C122</f>
        <v>#REF!</v>
      </c>
      <c r="D184" s="179">
        <f>D179+D148+D136+D131+D123+D122</f>
        <v>2581800</v>
      </c>
      <c r="E184" s="221">
        <f>E179+E148+E136+E131+E123+E122</f>
        <v>2632300</v>
      </c>
      <c r="F184" s="221">
        <f>F179+F148+F136+F131+F123+F122</f>
        <v>2484400</v>
      </c>
    </row>
    <row r="185" spans="1:6" ht="12.75">
      <c r="A185" s="169"/>
      <c r="B185" s="170" t="s">
        <v>16</v>
      </c>
      <c r="C185" s="119" t="e">
        <f>C29-C184</f>
        <v>#REF!</v>
      </c>
      <c r="D185" s="125">
        <f>D29-D184</f>
        <v>0</v>
      </c>
      <c r="E185" s="120">
        <f>E29-E184</f>
        <v>0</v>
      </c>
      <c r="F185" s="119">
        <f>F29-F184</f>
        <v>0</v>
      </c>
    </row>
    <row r="187" spans="5:6" ht="12.75">
      <c r="E187" s="308"/>
      <c r="F187" s="308"/>
    </row>
  </sheetData>
  <sheetProtection/>
  <autoFilter ref="A1:A185"/>
  <printOptions/>
  <pageMargins left="0.75" right="0.75" top="1" bottom="1" header="0.5" footer="0.5"/>
  <pageSetup fitToHeight="4" fitToWidth="4" horizontalDpi="600" verticalDpi="600" orientation="portrait" paperSize="9" scale="6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user</cp:lastModifiedBy>
  <cp:lastPrinted>2021-12-21T08:50:36Z</cp:lastPrinted>
  <dcterms:created xsi:type="dcterms:W3CDTF">2006-12-04T06:00:57Z</dcterms:created>
  <dcterms:modified xsi:type="dcterms:W3CDTF">2021-12-23T06:01:22Z</dcterms:modified>
  <cp:category/>
  <cp:version/>
  <cp:contentType/>
  <cp:contentStatus/>
</cp:coreProperties>
</file>